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95" windowWidth="20115" windowHeight="8445"/>
  </bookViews>
  <sheets>
    <sheet name="Sheet1" sheetId="1" r:id="rId1"/>
  </sheets>
  <definedNames>
    <definedName name="_xlnm.Print_Area" localSheetId="0">Sheet1!$A:$N</definedName>
  </definedNames>
  <calcPr calcId="145621"/>
</workbook>
</file>

<file path=xl/calcChain.xml><?xml version="1.0" encoding="utf-8"?>
<calcChain xmlns="http://schemas.openxmlformats.org/spreadsheetml/2006/main">
  <c r="E23" i="1" l="1"/>
  <c r="C20" i="1"/>
  <c r="C19" i="1"/>
  <c r="C17" i="1" l="1"/>
  <c r="C16" i="1"/>
  <c r="C15" i="1" l="1"/>
</calcChain>
</file>

<file path=xl/sharedStrings.xml><?xml version="1.0" encoding="utf-8"?>
<sst xmlns="http://schemas.openxmlformats.org/spreadsheetml/2006/main" count="24" uniqueCount="22">
  <si>
    <t>2-yr</t>
  </si>
  <si>
    <t>10-yr</t>
  </si>
  <si>
    <t>25-yr</t>
  </si>
  <si>
    <t>50-yr</t>
  </si>
  <si>
    <t>100-yr</t>
  </si>
  <si>
    <t>500-yr</t>
  </si>
  <si>
    <t>Event</t>
  </si>
  <si>
    <t>Probability</t>
  </si>
  <si>
    <t>Discharge (cfs)</t>
  </si>
  <si>
    <t>Logarithmic Equation</t>
  </si>
  <si>
    <t>200-yr</t>
  </si>
  <si>
    <t>200-Year Discharge - Interpolated Estimate for Use With USGS Regression Equations For Structures at Ungauged Locations</t>
  </si>
  <si>
    <t>(A)  Estimated 200-year (.005 probability) discharge is the product of the logarithmic equation above multiplied by an adjustment factor</t>
  </si>
  <si>
    <t xml:space="preserve">        through comparison of the logarithmic equation results to several 200-year discharge estimates provided by Bulletin 17 B estimates</t>
  </si>
  <si>
    <t xml:space="preserve">        for stream gauges throughout North Dakota.  The 200-year discharge determined here is intended solely for use in bridge scour</t>
  </si>
  <si>
    <t xml:space="preserve">        calculations in accordance with FHWA HEC 18, and should not be used to determine design discharge for any other purposes.</t>
  </si>
  <si>
    <t>Version 1.0  March 2016</t>
  </si>
  <si>
    <t>Discharge (cfs) (A)</t>
  </si>
  <si>
    <t>Location:</t>
  </si>
  <si>
    <t>Enter 2, 5, 10, 50, 100, and 500-year discharges below, and estimated 200-year discharge will be calculated.</t>
  </si>
  <si>
    <t xml:space="preserve">Bridge 0281-128.331 </t>
  </si>
  <si>
    <t xml:space="preserve">        of 1.03.  The adjustment factor generally provides a conservative (higher) 200-year discharge.  The adjustment factor was derived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</si>
</sst>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2" fontId="0" fillId="0" borderId="0" xfId="0" applyNumberForma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readingOrder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Flow Data</c:v>
          </c:tx>
          <c:spPr>
            <a:ln w="28575">
              <a:noFill/>
            </a:ln>
          </c:spPr>
          <c:trendline>
            <c:trendlineType val="log"/>
            <c:dispRSqr val="0"/>
            <c:dispEq val="1"/>
            <c:trendlineLbl>
              <c:layout>
                <c:manualLayout>
                  <c:x val="9.0508967629046366E-2"/>
                  <c:y val="-0.53188830562846312"/>
                </c:manualLayout>
              </c:layout>
              <c:numFmt formatCode="0.000" sourceLinked="0"/>
            </c:trendlineLbl>
          </c:trendline>
          <c:xVal>
            <c:numRef>
              <c:f>Sheet1!$D$7:$D$12</c:f>
              <c:numCache>
                <c:formatCode>General</c:formatCode>
                <c:ptCount val="6"/>
                <c:pt idx="0">
                  <c:v>0.5</c:v>
                </c:pt>
                <c:pt idx="1">
                  <c:v>0.1</c:v>
                </c:pt>
                <c:pt idx="2">
                  <c:v>0.04</c:v>
                </c:pt>
                <c:pt idx="3">
                  <c:v>0.02</c:v>
                </c:pt>
                <c:pt idx="4">
                  <c:v>0.01</c:v>
                </c:pt>
                <c:pt idx="5">
                  <c:v>2E-3</c:v>
                </c:pt>
              </c:numCache>
            </c:numRef>
          </c:xVal>
          <c:yVal>
            <c:numRef>
              <c:f>Sheet1!$E$7:$E$12</c:f>
              <c:numCache>
                <c:formatCode>General</c:formatCode>
                <c:ptCount val="6"/>
                <c:pt idx="0">
                  <c:v>356</c:v>
                </c:pt>
                <c:pt idx="1">
                  <c:v>2041</c:v>
                </c:pt>
                <c:pt idx="2">
                  <c:v>3595</c:v>
                </c:pt>
                <c:pt idx="3">
                  <c:v>4991</c:v>
                </c:pt>
                <c:pt idx="4">
                  <c:v>6605</c:v>
                </c:pt>
                <c:pt idx="5">
                  <c:v>11132</c:v>
                </c:pt>
              </c:numCache>
            </c:numRef>
          </c:yVal>
          <c:smooth val="0"/>
        </c:ser>
        <c:ser>
          <c:idx val="1"/>
          <c:order val="1"/>
          <c:tx>
            <c:v>Interpolated Value</c:v>
          </c:tx>
          <c:spPr>
            <a:ln w="28575">
              <a:noFill/>
            </a:ln>
          </c:spPr>
          <c:xVal>
            <c:numRef>
              <c:f>Sheet1!$D$23</c:f>
              <c:numCache>
                <c:formatCode>General</c:formatCode>
                <c:ptCount val="1"/>
                <c:pt idx="0">
                  <c:v>5.0000000000000001E-3</c:v>
                </c:pt>
              </c:numCache>
            </c:numRef>
          </c:xVal>
          <c:yVal>
            <c:numRef>
              <c:f>Sheet1!$E$23</c:f>
              <c:numCache>
                <c:formatCode>0</c:formatCode>
                <c:ptCount val="1"/>
                <c:pt idx="0">
                  <c:v>8558.4101632853617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26144"/>
        <c:axId val="41127936"/>
      </c:scatterChart>
      <c:valAx>
        <c:axId val="4112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27936"/>
        <c:crosses val="autoZero"/>
        <c:crossBetween val="midCat"/>
      </c:valAx>
      <c:valAx>
        <c:axId val="4112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26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8</xdr:row>
      <xdr:rowOff>38100</xdr:rowOff>
    </xdr:from>
    <xdr:to>
      <xdr:col>12</xdr:col>
      <xdr:colOff>461961</xdr:colOff>
      <xdr:row>22</xdr:row>
      <xdr:rowOff>171450</xdr:rowOff>
    </xdr:to>
    <xdr:graphicFrame macro="">
      <xdr:nvGraphicFramePr>
        <xdr:cNvPr id="2" name="LogRegression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M31"/>
  <sheetViews>
    <sheetView tabSelected="1" workbookViewId="0">
      <selection activeCell="I6" sqref="I6:L7"/>
    </sheetView>
  </sheetViews>
  <sheetFormatPr defaultRowHeight="15" x14ac:dyDescent="0.25"/>
  <cols>
    <col min="1" max="2" width="3.28515625" style="2" customWidth="1"/>
    <col min="3" max="3" width="10.7109375" style="3" customWidth="1"/>
    <col min="4" max="4" width="12.7109375" style="2" customWidth="1"/>
    <col min="5" max="5" width="16.7109375" style="2" customWidth="1"/>
    <col min="6" max="13" width="9.140625" style="2"/>
    <col min="14" max="14" width="3.28515625" style="2" customWidth="1"/>
    <col min="15" max="16384" width="9.140625" style="2"/>
  </cols>
  <sheetData>
    <row r="1" spans="2:13" ht="15.75" thickBot="1" x14ac:dyDescent="0.3"/>
    <row r="2" spans="2:13" x14ac:dyDescent="0.25">
      <c r="B2" s="7"/>
      <c r="C2" s="8" t="s">
        <v>11</v>
      </c>
      <c r="D2" s="1"/>
      <c r="E2" s="1"/>
      <c r="F2" s="1"/>
      <c r="G2" s="1"/>
      <c r="H2" s="1"/>
      <c r="I2" s="1"/>
      <c r="J2" s="1"/>
      <c r="K2" s="1"/>
      <c r="L2" s="1"/>
      <c r="M2" s="18"/>
    </row>
    <row r="3" spans="2:13" x14ac:dyDescent="0.25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2:13" x14ac:dyDescent="0.25">
      <c r="B4" s="9"/>
      <c r="C4" s="10" t="s">
        <v>19</v>
      </c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2:13" x14ac:dyDescent="0.25">
      <c r="B5" s="9"/>
      <c r="C5" s="10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2:13" x14ac:dyDescent="0.25">
      <c r="B6" s="9"/>
      <c r="C6" s="6" t="s">
        <v>6</v>
      </c>
      <c r="D6" s="6" t="s">
        <v>7</v>
      </c>
      <c r="E6" s="5" t="s">
        <v>8</v>
      </c>
      <c r="F6" s="11"/>
      <c r="G6" s="33" t="s">
        <v>18</v>
      </c>
      <c r="H6" s="33"/>
      <c r="I6" s="27" t="s">
        <v>20</v>
      </c>
      <c r="J6" s="28"/>
      <c r="K6" s="28"/>
      <c r="L6" s="29"/>
      <c r="M6" s="12"/>
    </row>
    <row r="7" spans="2:13" x14ac:dyDescent="0.25">
      <c r="B7" s="9"/>
      <c r="C7" s="6" t="s">
        <v>0</v>
      </c>
      <c r="D7" s="6">
        <v>0.5</v>
      </c>
      <c r="E7" s="4">
        <v>356</v>
      </c>
      <c r="F7" s="11"/>
      <c r="G7" s="33"/>
      <c r="H7" s="33"/>
      <c r="I7" s="30"/>
      <c r="J7" s="31"/>
      <c r="K7" s="31"/>
      <c r="L7" s="32"/>
      <c r="M7" s="12"/>
    </row>
    <row r="8" spans="2:13" x14ac:dyDescent="0.25">
      <c r="B8" s="9"/>
      <c r="C8" s="6" t="s">
        <v>1</v>
      </c>
      <c r="D8" s="6">
        <v>0.1</v>
      </c>
      <c r="E8" s="4">
        <v>2041</v>
      </c>
      <c r="F8" s="11"/>
      <c r="G8" s="11"/>
      <c r="H8" s="11"/>
      <c r="I8" s="11"/>
      <c r="J8" s="11"/>
      <c r="K8" s="11"/>
      <c r="L8" s="11"/>
      <c r="M8" s="12"/>
    </row>
    <row r="9" spans="2:13" x14ac:dyDescent="0.25">
      <c r="B9" s="9"/>
      <c r="C9" s="6" t="s">
        <v>2</v>
      </c>
      <c r="D9" s="6">
        <v>0.04</v>
      </c>
      <c r="E9" s="4">
        <v>3595</v>
      </c>
      <c r="F9" s="11"/>
      <c r="G9" s="11"/>
      <c r="H9" s="11"/>
      <c r="I9" s="11"/>
      <c r="J9" s="11"/>
      <c r="K9" s="11"/>
      <c r="L9" s="11"/>
      <c r="M9" s="12"/>
    </row>
    <row r="10" spans="2:13" x14ac:dyDescent="0.25">
      <c r="B10" s="9"/>
      <c r="C10" s="6" t="s">
        <v>3</v>
      </c>
      <c r="D10" s="6">
        <v>0.02</v>
      </c>
      <c r="E10" s="4">
        <v>4991</v>
      </c>
      <c r="F10" s="11"/>
      <c r="G10" s="11"/>
      <c r="H10" s="11"/>
      <c r="I10" s="11"/>
      <c r="J10" s="11"/>
      <c r="K10" s="11"/>
      <c r="L10" s="11"/>
      <c r="M10" s="12"/>
    </row>
    <row r="11" spans="2:13" x14ac:dyDescent="0.25">
      <c r="B11" s="9"/>
      <c r="C11" s="6" t="s">
        <v>4</v>
      </c>
      <c r="D11" s="6">
        <v>0.01</v>
      </c>
      <c r="E11" s="4">
        <v>6605</v>
      </c>
      <c r="F11" s="11"/>
      <c r="G11" s="11"/>
      <c r="H11" s="11"/>
      <c r="I11" s="11"/>
      <c r="J11" s="11"/>
      <c r="K11" s="11"/>
      <c r="L11" s="11"/>
      <c r="M11" s="12"/>
    </row>
    <row r="12" spans="2:13" x14ac:dyDescent="0.25">
      <c r="B12" s="9"/>
      <c r="C12" s="6" t="s">
        <v>5</v>
      </c>
      <c r="D12" s="6">
        <v>2E-3</v>
      </c>
      <c r="E12" s="4">
        <v>11132</v>
      </c>
      <c r="F12" s="11"/>
      <c r="G12" s="11"/>
      <c r="H12" s="11"/>
      <c r="I12" s="11"/>
      <c r="J12" s="11"/>
      <c r="K12" s="11"/>
      <c r="L12" s="11"/>
      <c r="M12" s="12"/>
    </row>
    <row r="13" spans="2:13" x14ac:dyDescent="0.25"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2:13" x14ac:dyDescent="0.25">
      <c r="B14" s="9"/>
      <c r="C14" s="26" t="s">
        <v>9</v>
      </c>
      <c r="D14" s="26"/>
      <c r="E14" s="26"/>
      <c r="F14" s="11"/>
      <c r="G14" s="11"/>
      <c r="H14" s="11"/>
      <c r="I14" s="11"/>
      <c r="J14" s="11"/>
      <c r="K14" s="11"/>
      <c r="L14" s="11"/>
      <c r="M14" s="12"/>
    </row>
    <row r="15" spans="2:13" x14ac:dyDescent="0.25">
      <c r="B15" s="9"/>
      <c r="C15" s="24" t="str">
        <f>"y = " &amp; ROUND(C16,3) &amp; "ln(x) + " &amp; ROUND(C17,3)</f>
        <v>y = -1949.078ln(x) + -2017.697</v>
      </c>
      <c r="D15" s="24"/>
      <c r="E15" s="24"/>
      <c r="F15" s="11"/>
      <c r="G15" s="11"/>
      <c r="H15" s="11"/>
      <c r="I15" s="11"/>
      <c r="J15" s="11"/>
      <c r="K15" s="11"/>
      <c r="L15" s="11"/>
      <c r="M15" s="12"/>
    </row>
    <row r="16" spans="2:13" x14ac:dyDescent="0.25">
      <c r="B16" s="9"/>
      <c r="C16" s="25">
        <f>INDEX(LINEST(E7:E12,LN(D7:D12),TRUE,TRUE),1)</f>
        <v>-1949.0779359864491</v>
      </c>
      <c r="D16" s="25"/>
      <c r="E16" s="25"/>
      <c r="F16" s="11"/>
      <c r="G16" s="11"/>
      <c r="H16" s="11"/>
      <c r="I16" s="11"/>
      <c r="J16" s="11"/>
      <c r="K16" s="11"/>
      <c r="L16" s="11"/>
      <c r="M16" s="12"/>
    </row>
    <row r="17" spans="2:13" x14ac:dyDescent="0.25">
      <c r="B17" s="9"/>
      <c r="C17" s="25">
        <f>INDEX(LINEST(E7:E12,LN(D7:D12),TRUE,TRUE),1,2)</f>
        <v>-2017.6973961330314</v>
      </c>
      <c r="D17" s="25"/>
      <c r="E17" s="25"/>
      <c r="F17" s="11"/>
      <c r="G17" s="11"/>
      <c r="H17" s="11"/>
      <c r="I17" s="11"/>
      <c r="J17" s="11"/>
      <c r="K17" s="11"/>
      <c r="L17" s="11"/>
      <c r="M17" s="12"/>
    </row>
    <row r="18" spans="2:13" x14ac:dyDescent="0.25"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2:13" x14ac:dyDescent="0.25">
      <c r="B19" s="9"/>
      <c r="C19" s="19" t="str">
        <f xml:space="preserve"> " y(200-yr) = " &amp; "1.03 * [" &amp; ROUND(C16,3) &amp; "ln(0.005) + " &amp; ROUND(C17,3) &amp; "]"</f>
        <v xml:space="preserve"> y(200-yr) = 1.03 * [-1949.078ln(0.005) + -2017.697]</v>
      </c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2:13" x14ac:dyDescent="0.25">
      <c r="B20" s="9"/>
      <c r="C20" s="20" t="str">
        <f>"= y(200-yr) = " &amp; ROUND(1.03*(C16*LN(D23)+C17),0) &amp; " cfs"</f>
        <v>= y(200-yr) = 8558 cfs</v>
      </c>
      <c r="D20" s="11"/>
      <c r="E20" s="11"/>
      <c r="F20" s="11"/>
      <c r="G20" s="11"/>
      <c r="H20" s="11"/>
      <c r="I20" s="11"/>
      <c r="J20" s="11"/>
      <c r="K20" s="11"/>
      <c r="L20" s="11"/>
      <c r="M20" s="12"/>
    </row>
    <row r="21" spans="2:13" x14ac:dyDescent="0.25">
      <c r="B21" s="9"/>
      <c r="F21" s="11"/>
      <c r="G21" s="11"/>
      <c r="H21" s="11"/>
      <c r="I21" s="11"/>
      <c r="J21" s="11"/>
      <c r="K21" s="11"/>
      <c r="L21" s="11"/>
      <c r="M21" s="12"/>
    </row>
    <row r="22" spans="2:13" x14ac:dyDescent="0.25">
      <c r="B22" s="9"/>
      <c r="C22" s="22" t="s">
        <v>6</v>
      </c>
      <c r="D22" s="22" t="s">
        <v>7</v>
      </c>
      <c r="E22" s="22" t="s">
        <v>17</v>
      </c>
      <c r="F22" s="11"/>
      <c r="G22" s="11"/>
      <c r="H22" s="11"/>
      <c r="I22" s="11"/>
      <c r="J22" s="11"/>
      <c r="K22" s="11"/>
      <c r="L22" s="11"/>
      <c r="M22" s="12"/>
    </row>
    <row r="23" spans="2:13" x14ac:dyDescent="0.25">
      <c r="B23" s="9"/>
      <c r="C23" s="22" t="s">
        <v>10</v>
      </c>
      <c r="D23" s="22">
        <v>5.0000000000000001E-3</v>
      </c>
      <c r="E23" s="23">
        <f>1.03*(C16*LN(D23)+C17)</f>
        <v>8558.4101632853617</v>
      </c>
      <c r="F23" s="11"/>
      <c r="G23" s="11"/>
      <c r="H23" s="11"/>
      <c r="I23" s="11"/>
      <c r="J23" s="11"/>
      <c r="K23" s="11"/>
      <c r="L23" s="11"/>
      <c r="M23" s="12"/>
    </row>
    <row r="24" spans="2:13" x14ac:dyDescent="0.25">
      <c r="B24" s="9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2"/>
    </row>
    <row r="25" spans="2:13" x14ac:dyDescent="0.25">
      <c r="B25" s="9"/>
      <c r="C25" s="13" t="s">
        <v>12</v>
      </c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2:13" x14ac:dyDescent="0.25">
      <c r="B26" s="9"/>
      <c r="C26" s="13" t="s">
        <v>21</v>
      </c>
      <c r="D26" s="11"/>
      <c r="E26" s="11"/>
      <c r="F26" s="11"/>
      <c r="G26" s="11"/>
      <c r="H26" s="11"/>
      <c r="I26" s="11"/>
      <c r="J26" s="11"/>
      <c r="K26" s="11"/>
      <c r="L26" s="11"/>
      <c r="M26" s="12"/>
    </row>
    <row r="27" spans="2:13" x14ac:dyDescent="0.25">
      <c r="B27" s="9"/>
      <c r="C27" s="13" t="s">
        <v>13</v>
      </c>
      <c r="D27" s="11"/>
      <c r="E27" s="11"/>
      <c r="F27" s="11"/>
      <c r="G27" s="11"/>
      <c r="H27" s="11"/>
      <c r="I27" s="11"/>
      <c r="J27" s="11"/>
      <c r="K27" s="11"/>
      <c r="L27" s="11"/>
      <c r="M27" s="12"/>
    </row>
    <row r="28" spans="2:13" x14ac:dyDescent="0.25">
      <c r="B28" s="9"/>
      <c r="C28" s="13" t="s">
        <v>14</v>
      </c>
      <c r="D28" s="10"/>
      <c r="E28" s="21"/>
      <c r="F28" s="11"/>
      <c r="G28" s="11"/>
      <c r="H28" s="11"/>
      <c r="I28" s="11"/>
      <c r="J28" s="11"/>
      <c r="K28" s="11"/>
      <c r="L28" s="11"/>
      <c r="M28" s="12"/>
    </row>
    <row r="29" spans="2:13" x14ac:dyDescent="0.25">
      <c r="B29" s="9"/>
      <c r="C29" s="13" t="s">
        <v>15</v>
      </c>
      <c r="D29" s="11"/>
      <c r="E29" s="11"/>
      <c r="F29" s="11"/>
      <c r="G29" s="11"/>
      <c r="H29" s="11"/>
      <c r="I29" s="11"/>
      <c r="J29" s="11"/>
      <c r="K29" s="11"/>
      <c r="L29" s="11"/>
      <c r="M29" s="12"/>
    </row>
    <row r="30" spans="2:13" x14ac:dyDescent="0.25">
      <c r="B30" s="9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spans="2:13" ht="15.75" thickBot="1" x14ac:dyDescent="0.3">
      <c r="B31" s="14"/>
      <c r="C31" s="15" t="s">
        <v>16</v>
      </c>
      <c r="D31" s="16"/>
      <c r="E31" s="16"/>
      <c r="F31" s="16"/>
      <c r="G31" s="16"/>
      <c r="H31" s="16"/>
      <c r="I31" s="16"/>
      <c r="J31" s="16"/>
      <c r="K31" s="16"/>
      <c r="L31" s="16"/>
      <c r="M31" s="17"/>
    </row>
  </sheetData>
  <sheetProtection sheet="1" objects="1" scenarios="1"/>
  <mergeCells count="6">
    <mergeCell ref="C15:E15"/>
    <mergeCell ref="C16:E16"/>
    <mergeCell ref="C17:E17"/>
    <mergeCell ref="C14:E14"/>
    <mergeCell ref="I6:L7"/>
    <mergeCell ref="G6:H7"/>
  </mergeCells>
  <pageMargins left="0.7" right="0.7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NDDOT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Sandvig, Randall D.</dc:creator>
  <cp:lastModifiedBy>Sandvig, Randall D.</cp:lastModifiedBy>
  <cp:lastPrinted>2016-03-08T22:30:58Z</cp:lastPrinted>
  <dcterms:created xsi:type="dcterms:W3CDTF">2016-02-26T22:06:42Z</dcterms:created>
  <dcterms:modified xsi:type="dcterms:W3CDTF">2016-08-23T18:38:39Z</dcterms:modified>
</cp:coreProperties>
</file>