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eisger\Desktop\"/>
    </mc:Choice>
  </mc:AlternateContent>
  <workbookProtection workbookPassword="CC69" lockStructure="1"/>
  <bookViews>
    <workbookView xWindow="165" yWindow="-75" windowWidth="7350" windowHeight="8835" tabRatio="566"/>
  </bookViews>
  <sheets>
    <sheet name="Worksheet" sheetId="1" r:id="rId1"/>
  </sheets>
  <definedNames>
    <definedName name="_xlnm.Print_Area" localSheetId="0">Worksheet!$A$1:$N$61</definedName>
  </definedNames>
  <calcPr calcId="152511"/>
</workbook>
</file>

<file path=xl/calcChain.xml><?xml version="1.0" encoding="utf-8"?>
<calcChain xmlns="http://schemas.openxmlformats.org/spreadsheetml/2006/main">
  <c r="Q26" i="1" l="1"/>
  <c r="Q27" i="1" s="1"/>
  <c r="A39" i="1"/>
  <c r="L17" i="1"/>
  <c r="N26" i="1"/>
  <c r="N27" i="1"/>
  <c r="N28" i="1"/>
  <c r="N30" i="1"/>
  <c r="N31" i="1"/>
  <c r="N32" i="1"/>
  <c r="L9" i="1"/>
  <c r="L10" i="1"/>
  <c r="L11" i="1"/>
  <c r="L12" i="1"/>
  <c r="Q7" i="1"/>
  <c r="Q8" i="1" s="1"/>
  <c r="I9" i="1"/>
  <c r="I10" i="1"/>
  <c r="I12" i="1"/>
  <c r="I11" i="1"/>
  <c r="P34" i="1"/>
  <c r="L7" i="1"/>
  <c r="P7" i="1" s="1"/>
  <c r="L8" i="1"/>
  <c r="P8" i="1" s="1"/>
  <c r="I7" i="1"/>
  <c r="G26" i="1"/>
  <c r="F37" i="1"/>
  <c r="I8" i="1"/>
  <c r="H8" i="1"/>
  <c r="H9" i="1"/>
  <c r="H10" i="1"/>
  <c r="H11" i="1"/>
  <c r="H12" i="1"/>
  <c r="H7" i="1"/>
  <c r="G8" i="1"/>
  <c r="G9" i="1"/>
  <c r="G10" i="1"/>
  <c r="G11" i="1"/>
  <c r="G12" i="1"/>
  <c r="G7" i="1"/>
  <c r="P9" i="1" l="1"/>
  <c r="P31" i="1"/>
  <c r="P27" i="1"/>
  <c r="R7" i="1"/>
  <c r="S7" i="1" s="1"/>
  <c r="R26" i="1"/>
  <c r="S26" i="1" s="1"/>
  <c r="I26" i="1" s="1"/>
  <c r="P17" i="1"/>
  <c r="P11" i="1"/>
  <c r="P12" i="1"/>
  <c r="P10" i="1"/>
  <c r="P28" i="1"/>
  <c r="P32" i="1"/>
  <c r="P30" i="1"/>
  <c r="Q9" i="1"/>
  <c r="R8" i="1"/>
  <c r="S8" i="1" s="1"/>
  <c r="P26" i="1"/>
  <c r="G27" i="1"/>
  <c r="Q28" i="1"/>
  <c r="R27" i="1"/>
  <c r="H26" i="1" l="1"/>
  <c r="R9" i="1"/>
  <c r="S9" i="1" s="1"/>
  <c r="Q10" i="1"/>
  <c r="H27" i="1"/>
  <c r="S27" i="1"/>
  <c r="I27" i="1" s="1"/>
  <c r="R28" i="1"/>
  <c r="G28" i="1"/>
  <c r="Q29" i="1"/>
  <c r="Q11" i="1" l="1"/>
  <c r="R10" i="1"/>
  <c r="S10" i="1" s="1"/>
  <c r="R29" i="1"/>
  <c r="G29" i="1"/>
  <c r="L44" i="1" s="1"/>
  <c r="L45" i="1" s="1"/>
  <c r="Q30" i="1"/>
  <c r="S28" i="1"/>
  <c r="I28" i="1" s="1"/>
  <c r="H28" i="1"/>
  <c r="Q12" i="1" l="1"/>
  <c r="R11" i="1"/>
  <c r="S11" i="1" s="1"/>
  <c r="G30" i="1"/>
  <c r="Q31" i="1"/>
  <c r="R30" i="1"/>
  <c r="H29" i="1"/>
  <c r="S29" i="1"/>
  <c r="I29" i="1" s="1"/>
  <c r="R12" i="1" l="1"/>
  <c r="S12" i="1" s="1"/>
  <c r="Q13" i="1"/>
  <c r="G13" i="1" s="1"/>
  <c r="H30" i="1"/>
  <c r="S30" i="1"/>
  <c r="I30" i="1" s="1"/>
  <c r="Q32" i="1"/>
  <c r="G31" i="1"/>
  <c r="R31" i="1"/>
  <c r="Q14" i="1" l="1"/>
  <c r="G14" i="1" s="1"/>
  <c r="R13" i="1"/>
  <c r="S31" i="1"/>
  <c r="H31" i="1"/>
  <c r="Q33" i="1"/>
  <c r="G32" i="1"/>
  <c r="R32" i="1"/>
  <c r="S13" i="1" l="1"/>
  <c r="I13" i="1" s="1"/>
  <c r="H13" i="1"/>
  <c r="Q15" i="1"/>
  <c r="G15" i="1" s="1"/>
  <c r="R14" i="1"/>
  <c r="S32" i="1"/>
  <c r="H32" i="1"/>
  <c r="Q34" i="1"/>
  <c r="G33" i="1"/>
  <c r="R33" i="1"/>
  <c r="I31" i="1"/>
  <c r="L13" i="1" l="1"/>
  <c r="S14" i="1"/>
  <c r="I14" i="1" s="1"/>
  <c r="H14" i="1"/>
  <c r="Q16" i="1"/>
  <c r="R15" i="1"/>
  <c r="S33" i="1"/>
  <c r="H33" i="1"/>
  <c r="R34" i="1"/>
  <c r="S34" i="1" s="1"/>
  <c r="G34" i="1"/>
  <c r="G38" i="1" s="1"/>
  <c r="H34" i="1" s="1"/>
  <c r="N38" i="1" s="1"/>
  <c r="I32" i="1"/>
  <c r="L14" i="1" l="1"/>
  <c r="P13" i="1"/>
  <c r="S15" i="1"/>
  <c r="I15" i="1" s="1"/>
  <c r="H15" i="1"/>
  <c r="G16" i="1"/>
  <c r="R16" i="1"/>
  <c r="Q17" i="1"/>
  <c r="G17" i="1" s="1"/>
  <c r="I33" i="1"/>
  <c r="P14" i="1" l="1"/>
  <c r="L15" i="1"/>
  <c r="S16" i="1"/>
  <c r="I16" i="1" s="1"/>
  <c r="H16" i="1"/>
  <c r="Q18" i="1"/>
  <c r="G18" i="1" s="1"/>
  <c r="E47" i="1" s="1"/>
  <c r="E48" i="1" s="1"/>
  <c r="R17" i="1"/>
  <c r="P15" i="1" l="1"/>
  <c r="S17" i="1"/>
  <c r="I17" i="1" s="1"/>
  <c r="H17" i="1"/>
  <c r="L16" i="1"/>
  <c r="Q19" i="1"/>
  <c r="G20" i="1" s="1"/>
  <c r="H19" i="1" s="1"/>
  <c r="L21" i="1" s="1"/>
  <c r="R18" i="1"/>
  <c r="R19" i="1" l="1"/>
  <c r="S19" i="1" s="1"/>
  <c r="G19" i="1"/>
  <c r="S18" i="1"/>
  <c r="I18" i="1" s="1"/>
  <c r="H18" i="1"/>
  <c r="E42" i="1" s="1"/>
  <c r="P16" i="1"/>
  <c r="L49" i="1" l="1"/>
  <c r="T26" i="1"/>
  <c r="J26" i="1" s="1"/>
  <c r="T31" i="1"/>
  <c r="J31" i="1" s="1"/>
  <c r="T34" i="1"/>
  <c r="T29" i="1"/>
  <c r="J29" i="1" s="1"/>
  <c r="L18" i="1"/>
  <c r="T33" i="1"/>
  <c r="J33" i="1" s="1"/>
  <c r="T32" i="1"/>
  <c r="J32" i="1" s="1"/>
  <c r="T30" i="1"/>
  <c r="J30" i="1" s="1"/>
  <c r="T28" i="1"/>
  <c r="J28" i="1" s="1"/>
  <c r="T27" i="1"/>
  <c r="J27" i="1" s="1"/>
  <c r="E43" i="1" l="1"/>
  <c r="E44" i="1" s="1"/>
  <c r="N33" i="1"/>
  <c r="N29" i="1"/>
  <c r="P18" i="1"/>
  <c r="P19" i="1" s="1"/>
  <c r="E45" i="1" l="1"/>
  <c r="L47" i="1"/>
  <c r="L50" i="1" s="1"/>
  <c r="P29" i="1"/>
  <c r="P33" i="1"/>
  <c r="P35" i="1" l="1"/>
</calcChain>
</file>

<file path=xl/sharedStrings.xml><?xml version="1.0" encoding="utf-8"?>
<sst xmlns="http://schemas.openxmlformats.org/spreadsheetml/2006/main" count="145" uniqueCount="109">
  <si>
    <t>Department of Transportation, Materials &amp; Research</t>
  </si>
  <si>
    <t>Laboratory No.</t>
  </si>
  <si>
    <t>Wt. Ret.</t>
  </si>
  <si>
    <t>% Ret.</t>
  </si>
  <si>
    <t>% Pass.</t>
  </si>
  <si>
    <t>ND Spec.</t>
  </si>
  <si>
    <t>Non-Cum.</t>
  </si>
  <si>
    <t>Cum.</t>
  </si>
  <si>
    <t>Field Sample No.</t>
  </si>
  <si>
    <t>4"</t>
  </si>
  <si>
    <t>3 ½"</t>
  </si>
  <si>
    <t>Pit Location</t>
  </si>
  <si>
    <t>3"</t>
  </si>
  <si>
    <t xml:space="preserve"> </t>
  </si>
  <si>
    <t>2 ½"</t>
  </si>
  <si>
    <t>Owner</t>
  </si>
  <si>
    <t>2"</t>
  </si>
  <si>
    <t>1 ½"</t>
  </si>
  <si>
    <t>Project</t>
  </si>
  <si>
    <t>1"</t>
  </si>
  <si>
    <t>3/4"</t>
  </si>
  <si>
    <t>County</t>
  </si>
  <si>
    <t>5/8"</t>
  </si>
  <si>
    <t>½"</t>
  </si>
  <si>
    <t>3/8"</t>
  </si>
  <si>
    <t>No. 4</t>
  </si>
  <si>
    <t>Minus No. 4</t>
  </si>
  <si>
    <t>Wt. Check</t>
  </si>
  <si>
    <t>Date Received</t>
  </si>
  <si>
    <t>Original Wt.</t>
  </si>
  <si>
    <t>Date Sampled</t>
  </si>
  <si>
    <t>% Pass Tot Smpl</t>
  </si>
  <si>
    <t>Sampled From</t>
  </si>
  <si>
    <t>No. 8</t>
  </si>
  <si>
    <t>Submitted By</t>
  </si>
  <si>
    <t>No. 10</t>
  </si>
  <si>
    <t>No. 16</t>
  </si>
  <si>
    <t>600 um</t>
  </si>
  <si>
    <t>No. 30</t>
  </si>
  <si>
    <t>FRACTURED FACES</t>
  </si>
  <si>
    <t>425 um</t>
  </si>
  <si>
    <t>No. 40</t>
  </si>
  <si>
    <t>300 um</t>
  </si>
  <si>
    <t>No. 50</t>
  </si>
  <si>
    <t>150 um</t>
  </si>
  <si>
    <t>No. 100</t>
  </si>
  <si>
    <t>75 um</t>
  </si>
  <si>
    <t>No. 200</t>
  </si>
  <si>
    <t>Minus No. 200 (75 um)</t>
  </si>
  <si>
    <t>Wt. After Wash</t>
  </si>
  <si>
    <t>Wash Loss</t>
  </si>
  <si>
    <t>+No. 4 (4.75mm) Material</t>
  </si>
  <si>
    <t>(A) % Retained on No. 4 Sieve</t>
  </si>
  <si>
    <t>=</t>
  </si>
  <si>
    <t>(B) % Passing No. 30, Total Sample</t>
  </si>
  <si>
    <t>Distribution:</t>
  </si>
  <si>
    <t>Engineer</t>
  </si>
  <si>
    <t>Date</t>
  </si>
  <si>
    <t>Contractor</t>
  </si>
  <si>
    <t>Lower</t>
  </si>
  <si>
    <t>Upper</t>
  </si>
  <si>
    <t>Cum</t>
  </si>
  <si>
    <t>% Pass</t>
  </si>
  <si>
    <t>Sieve Size</t>
  </si>
  <si>
    <t>Failing Sieve</t>
  </si>
  <si>
    <t>Check</t>
  </si>
  <si>
    <t>(D) Total Sample  A+B+C</t>
  </si>
  <si>
    <t>Material/Specification</t>
  </si>
  <si>
    <t>PCN</t>
  </si>
  <si>
    <t>Tester</t>
  </si>
  <si>
    <t>(M) Lightweight Pieces in Total Sample  (H+L)</t>
  </si>
  <si>
    <t>AGGREGATE SAMPLE WORKSHEET</t>
  </si>
  <si>
    <t>Plastic Index</t>
  </si>
  <si>
    <t>LA Abrasion</t>
  </si>
  <si>
    <t>100 mm</t>
  </si>
  <si>
    <t>90 mm</t>
  </si>
  <si>
    <t>75 mm</t>
  </si>
  <si>
    <t>63 mm</t>
  </si>
  <si>
    <t>50 mm</t>
  </si>
  <si>
    <t>37.5 mm</t>
  </si>
  <si>
    <t>25.0 mm</t>
  </si>
  <si>
    <t>19.0 mm</t>
  </si>
  <si>
    <t>16.0 mm</t>
  </si>
  <si>
    <t>12.5 mm</t>
  </si>
  <si>
    <t>9.5 mm</t>
  </si>
  <si>
    <t>4.75 mm</t>
  </si>
  <si>
    <t>2.36 mm</t>
  </si>
  <si>
    <t>2.00 mm</t>
  </si>
  <si>
    <t>1.18 mm</t>
  </si>
  <si>
    <t>(F) Weight of +No. 4 Material</t>
  </si>
  <si>
    <t>(J) Weight of -No. 4, +No. 30 Material</t>
  </si>
  <si>
    <t>(K) Lt Wt Pieces, -No. 4, +No. 30  (I/J)x100</t>
  </si>
  <si>
    <r>
      <t>FF</t>
    </r>
    <r>
      <rPr>
        <sz val="7"/>
        <rFont val="Arial"/>
        <family val="2"/>
      </rPr>
      <t>= [WF + (WQ/2)]/WA x 100</t>
    </r>
  </si>
  <si>
    <t xml:space="preserve"> -No. 4, +No. 30 Material</t>
  </si>
  <si>
    <t>(C) % Pass No. 4 - % Pass No. 30, [100-(A+B)]      =</t>
  </si>
  <si>
    <t>(E) Weight of Lt Wt Pieces in +No. 4 Mtrl.</t>
  </si>
  <si>
    <t>(G) Lt Wt Pieces, +4 Mtrl.  (E/F)x100</t>
  </si>
  <si>
    <t>(H) Lt Wt Pieces, +No. 4 Mtrl., % of Total Sample  (GxA)/100</t>
  </si>
  <si>
    <t>(I) Weight of Lt Wt Pieces, -No. 4, +No. 30 Mtrl.</t>
  </si>
  <si>
    <t>(L) Lt Wt Pieces, -No. 4, +No. 30 Material
     % of Total Sample  (KxC)/100</t>
  </si>
  <si>
    <t>SFN 9987 (Rev. 08-2015)</t>
  </si>
  <si>
    <r>
      <t>FF</t>
    </r>
    <r>
      <rPr>
        <sz val="7"/>
        <rFont val="Arial"/>
        <family val="2"/>
      </rPr>
      <t>= % of particles w/frac. faces</t>
    </r>
  </si>
  <si>
    <r>
      <t>WF</t>
    </r>
    <r>
      <rPr>
        <sz val="7"/>
        <rFont val="Arial"/>
        <family val="2"/>
      </rPr>
      <t>= Wt. of frac. particles</t>
    </r>
  </si>
  <si>
    <r>
      <t>WQ</t>
    </r>
    <r>
      <rPr>
        <sz val="7"/>
        <rFont val="Arial"/>
        <family val="2"/>
      </rPr>
      <t>= Wt. of questionable frac. particles</t>
    </r>
  </si>
  <si>
    <r>
      <t>WA</t>
    </r>
    <r>
      <rPr>
        <sz val="7"/>
        <rFont val="Arial"/>
        <family val="2"/>
      </rPr>
      <t>= Wt. of total sample</t>
    </r>
  </si>
  <si>
    <t>ND T 11</t>
  </si>
  <si>
    <t>ND T 113</t>
  </si>
  <si>
    <r>
      <rPr>
        <sz val="8"/>
        <rFont val="Arial"/>
        <family val="2"/>
      </rPr>
      <t xml:space="preserve">NDDOT 4 </t>
    </r>
    <r>
      <rPr>
        <b/>
        <sz val="8"/>
        <rFont val="Arial"/>
        <family val="2"/>
      </rPr>
      <t xml:space="preserve">                                                                             LIGHTWEIGHT PIECES</t>
    </r>
  </si>
  <si>
    <t>ND T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</si>
</sst>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;[Red]0.0"/>
    <numFmt numFmtId="165" formatCode="0.00000"/>
    <numFmt numFmtId="166" formatCode="0.0000"/>
    <numFmt numFmtId="167" formatCode="0.000"/>
    <numFmt numFmtId="168" formatCode="0.0"/>
    <numFmt numFmtId="169" formatCode="0.0%"/>
  </numFmts>
  <fonts count="14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8" fontId="0" fillId="0" borderId="0" xfId="0" applyNumberFormat="1"/>
    <xf numFmtId="0" fontId="0" fillId="0" borderId="0" xfId="0" applyBorder="1"/>
    <xf numFmtId="166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Protection="1">
      <protection locked="0"/>
    </xf>
    <xf numFmtId="0" fontId="8" fillId="0" borderId="0" xfId="0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9" fillId="0" borderId="0" xfId="0" applyFont="1" applyBorder="1" applyProtection="1">
      <protection locked="0"/>
    </xf>
    <xf numFmtId="2" fontId="9" fillId="0" borderId="0" xfId="0" applyNumberFormat="1" applyFont="1" applyBorder="1" applyProtection="1"/>
    <xf numFmtId="0" fontId="1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Protection="1"/>
    <xf numFmtId="0" fontId="10" fillId="0" borderId="0" xfId="0" applyFont="1" applyBorder="1" applyProtection="1">
      <protection locked="0"/>
    </xf>
    <xf numFmtId="2" fontId="10" fillId="0" borderId="0" xfId="0" applyNumberFormat="1" applyFont="1" applyBorder="1" applyProtection="1"/>
    <xf numFmtId="167" fontId="0" fillId="0" borderId="0" xfId="0" applyNumberFormat="1"/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Protection="1"/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Protection="1"/>
    <xf numFmtId="168" fontId="1" fillId="0" borderId="9" xfId="0" applyNumberFormat="1" applyFont="1" applyBorder="1" applyProtection="1"/>
    <xf numFmtId="168" fontId="1" fillId="0" borderId="12" xfId="0" applyNumberFormat="1" applyFont="1" applyBorder="1" applyProtection="1"/>
    <xf numFmtId="10" fontId="1" fillId="0" borderId="14" xfId="0" applyNumberFormat="1" applyFont="1" applyBorder="1" applyAlignment="1" applyProtection="1">
      <alignment vertical="center"/>
    </xf>
    <xf numFmtId="10" fontId="1" fillId="0" borderId="3" xfId="0" applyNumberFormat="1" applyFont="1" applyBorder="1" applyAlignment="1" applyProtection="1">
      <alignment vertical="center"/>
    </xf>
    <xf numFmtId="0" fontId="0" fillId="0" borderId="3" xfId="0" applyBorder="1" applyProtection="1"/>
    <xf numFmtId="0" fontId="1" fillId="0" borderId="3" xfId="0" applyFont="1" applyBorder="1" applyProtection="1"/>
    <xf numFmtId="10" fontId="6" fillId="0" borderId="15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1" fillId="0" borderId="16" xfId="0" applyFont="1" applyBorder="1" applyProtection="1"/>
    <xf numFmtId="0" fontId="7" fillId="0" borderId="16" xfId="0" applyFont="1" applyBorder="1" applyAlignment="1" applyProtection="1"/>
    <xf numFmtId="10" fontId="6" fillId="0" borderId="3" xfId="0" applyNumberFormat="1" applyFont="1" applyBorder="1" applyAlignment="1" applyProtection="1">
      <alignment horizontal="right" vertical="center"/>
    </xf>
    <xf numFmtId="10" fontId="6" fillId="0" borderId="15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1" fillId="0" borderId="16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14" xfId="0" applyFont="1" applyBorder="1" applyProtection="1"/>
    <xf numFmtId="0" fontId="1" fillId="0" borderId="3" xfId="0" applyFont="1" applyBorder="1" applyAlignment="1" applyProtection="1">
      <alignment horizontal="right"/>
    </xf>
    <xf numFmtId="168" fontId="1" fillId="0" borderId="16" xfId="0" applyNumberFormat="1" applyFont="1" applyBorder="1" applyProtection="1"/>
    <xf numFmtId="168" fontId="1" fillId="0" borderId="6" xfId="0" applyNumberFormat="1" applyFont="1" applyBorder="1" applyProtection="1"/>
    <xf numFmtId="168" fontId="1" fillId="0" borderId="0" xfId="0" applyNumberFormat="1" applyFont="1" applyBorder="1" applyProtection="1"/>
    <xf numFmtId="2" fontId="1" fillId="0" borderId="4" xfId="0" applyNumberFormat="1" applyFont="1" applyBorder="1" applyProtection="1"/>
    <xf numFmtId="0" fontId="0" fillId="0" borderId="4" xfId="0" applyBorder="1" applyProtection="1"/>
    <xf numFmtId="0" fontId="0" fillId="0" borderId="16" xfId="0" applyBorder="1" applyProtection="1"/>
    <xf numFmtId="164" fontId="1" fillId="0" borderId="6" xfId="0" applyNumberFormat="1" applyFont="1" applyBorder="1" applyProtection="1"/>
    <xf numFmtId="2" fontId="1" fillId="0" borderId="13" xfId="0" applyNumberFormat="1" applyFont="1" applyBorder="1" applyProtection="1"/>
    <xf numFmtId="0" fontId="0" fillId="0" borderId="18" xfId="0" applyBorder="1" applyProtection="1"/>
    <xf numFmtId="2" fontId="1" fillId="0" borderId="15" xfId="0" applyNumberFormat="1" applyFont="1" applyBorder="1" applyProtection="1"/>
    <xf numFmtId="0" fontId="1" fillId="0" borderId="15" xfId="0" applyFont="1" applyBorder="1" applyProtection="1"/>
    <xf numFmtId="2" fontId="1" fillId="0" borderId="6" xfId="0" applyNumberFormat="1" applyFont="1" applyBorder="1" applyProtection="1"/>
    <xf numFmtId="0" fontId="11" fillId="0" borderId="0" xfId="0" applyFont="1" applyProtection="1"/>
    <xf numFmtId="0" fontId="1" fillId="0" borderId="0" xfId="0" applyFont="1" applyProtection="1"/>
    <xf numFmtId="0" fontId="2" fillId="0" borderId="16" xfId="0" applyFont="1" applyBorder="1" applyAlignment="1" applyProtection="1">
      <alignment horizontal="center"/>
    </xf>
    <xf numFmtId="164" fontId="1" fillId="0" borderId="8" xfId="0" applyNumberFormat="1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168" fontId="1" fillId="0" borderId="7" xfId="0" applyNumberFormat="1" applyFont="1" applyBorder="1" applyProtection="1"/>
    <xf numFmtId="0" fontId="1" fillId="0" borderId="17" xfId="0" applyFont="1" applyBorder="1" applyAlignment="1" applyProtection="1">
      <alignment horizontal="center"/>
    </xf>
    <xf numFmtId="168" fontId="1" fillId="0" borderId="4" xfId="0" applyNumberFormat="1" applyFont="1" applyBorder="1" applyProtection="1"/>
    <xf numFmtId="9" fontId="1" fillId="2" borderId="9" xfId="0" applyNumberFormat="1" applyFont="1" applyFill="1" applyBorder="1" applyAlignment="1" applyProtection="1">
      <alignment horizontal="center"/>
      <protection locked="0"/>
    </xf>
    <xf numFmtId="168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1" fillId="0" borderId="1" xfId="0" applyFont="1" applyBorder="1" applyAlignment="1" applyProtection="1"/>
    <xf numFmtId="0" fontId="2" fillId="0" borderId="11" xfId="0" applyFont="1" applyBorder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1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4" xfId="0" applyFont="1" applyBorder="1" applyAlignment="1" applyProtection="1"/>
    <xf numFmtId="0" fontId="1" fillId="0" borderId="6" xfId="0" applyFont="1" applyBorder="1" applyAlignment="1" applyProtection="1"/>
    <xf numFmtId="0" fontId="4" fillId="0" borderId="5" xfId="0" applyFont="1" applyBorder="1" applyAlignment="1" applyProtection="1">
      <alignment vertical="top"/>
    </xf>
    <xf numFmtId="0" fontId="4" fillId="0" borderId="0" xfId="0" applyFont="1" applyAlignment="1" applyProtection="1"/>
    <xf numFmtId="168" fontId="1" fillId="2" borderId="7" xfId="0" applyNumberFormat="1" applyFont="1" applyFill="1" applyBorder="1" applyAlignment="1" applyProtection="1">
      <alignment horizontal="center"/>
      <protection locked="0"/>
    </xf>
    <xf numFmtId="168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</xf>
    <xf numFmtId="10" fontId="1" fillId="0" borderId="1" xfId="0" applyNumberFormat="1" applyFont="1" applyBorder="1" applyAlignment="1" applyProtection="1">
      <alignment horizontal="center" vertical="center"/>
    </xf>
    <xf numFmtId="10" fontId="1" fillId="0" borderId="16" xfId="0" applyNumberFormat="1" applyFont="1" applyBorder="1" applyAlignment="1" applyProtection="1">
      <alignment horizontal="center" vertical="center"/>
    </xf>
    <xf numFmtId="10" fontId="1" fillId="0" borderId="18" xfId="0" applyNumberFormat="1" applyFont="1" applyBorder="1" applyAlignment="1" applyProtection="1">
      <alignment horizontal="center" vertical="center"/>
    </xf>
    <xf numFmtId="10" fontId="1" fillId="0" borderId="2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>
      <alignment horizontal="center" vertical="center"/>
    </xf>
    <xf numFmtId="10" fontId="1" fillId="0" borderId="13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169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8" fontId="1" fillId="0" borderId="5" xfId="0" applyNumberFormat="1" applyFont="1" applyBorder="1" applyAlignment="1" applyProtection="1">
      <alignment horizontal="center"/>
    </xf>
    <xf numFmtId="168" fontId="1" fillId="0" borderId="6" xfId="0" applyNumberFormat="1" applyFont="1" applyBorder="1" applyAlignment="1" applyProtection="1">
      <alignment horizontal="center"/>
    </xf>
    <xf numFmtId="49" fontId="10" fillId="3" borderId="0" xfId="0" applyNumberFormat="1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168" fontId="1" fillId="2" borderId="14" xfId="0" applyNumberFormat="1" applyFont="1" applyFill="1" applyBorder="1" applyAlignment="1" applyProtection="1">
      <alignment horizontal="right"/>
      <protection locked="0"/>
    </xf>
    <xf numFmtId="168" fontId="1" fillId="2" borderId="3" xfId="0" applyNumberFormat="1" applyFont="1" applyFill="1" applyBorder="1" applyAlignment="1" applyProtection="1">
      <alignment horizontal="right"/>
      <protection locked="0"/>
    </xf>
    <xf numFmtId="168" fontId="1" fillId="2" borderId="15" xfId="0" applyNumberFormat="1" applyFont="1" applyFill="1" applyBorder="1" applyAlignment="1" applyProtection="1">
      <alignment horizontal="right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69" fontId="1" fillId="0" borderId="14" xfId="0" applyNumberFormat="1" applyFont="1" applyBorder="1" applyAlignment="1" applyProtection="1">
      <alignment horizontal="center"/>
    </xf>
    <xf numFmtId="169" fontId="1" fillId="0" borderId="3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8" fontId="1" fillId="2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176211</xdr:colOff>
      <xdr:row>4</xdr:row>
      <xdr:rowOff>150812</xdr:rowOff>
    </xdr:from>
    <xdr:to>
      <xdr:col>21</xdr:col>
      <xdr:colOff>63499</xdr:colOff>
      <xdr:row>8</xdr:row>
      <xdr:rowOff>142875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9024" y="722312"/>
          <a:ext cx="1800225" cy="627063"/>
        </a:xfrm>
        <a:prstGeom prst="rect">
          <a:avLst/>
        </a:prstGeom>
        <a:effectLst>
          <a:outerShdw blurRad="50800" dist="50800" dir="5400000" algn="ctr" rotWithShape="0">
            <a:schemeClr val="tx2">
              <a:lumMod val="20000"/>
              <a:lumOff val="80000"/>
            </a:schemeClr>
          </a:outerShdw>
        </a:effec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90" zoomScaleNormal="90" workbookViewId="0">
      <selection activeCell="U46" sqref="U46"/>
    </sheetView>
  </sheetViews>
  <sheetFormatPr defaultRowHeight="12.75" x14ac:dyDescent="0.2"/>
  <cols>
    <col min="1" max="1" width="10.28515625" customWidth="1"/>
    <col min="3" max="3" width="9.28515625" customWidth="1"/>
    <col min="4" max="4" width="7.5703125" customWidth="1"/>
    <col min="5" max="5" width="8" customWidth="1"/>
    <col min="6" max="6" width="8.42578125" customWidth="1"/>
    <col min="7" max="7" width="7.28515625" customWidth="1"/>
    <col min="8" max="8" width="7.42578125" customWidth="1"/>
    <col min="9" max="9" width="7.140625" customWidth="1"/>
    <col min="10" max="10" width="4.5703125" customWidth="1"/>
    <col min="11" max="11" width="4" customWidth="1"/>
    <col min="12" max="12" width="6.5703125" customWidth="1"/>
    <col min="13" max="13" width="5.5703125" customWidth="1"/>
    <col min="14" max="14" width="5.28515625" customWidth="1"/>
    <col min="15" max="15" width="8.7109375" customWidth="1"/>
    <col min="16" max="16" width="7.85546875" hidden="1" customWidth="1"/>
    <col min="17" max="17" width="9.140625" hidden="1" customWidth="1"/>
    <col min="18" max="18" width="9.28515625" hidden="1" customWidth="1"/>
    <col min="19" max="19" width="11.28515625" hidden="1" customWidth="1"/>
    <col min="20" max="20" width="7.5703125" hidden="1" customWidth="1"/>
  </cols>
  <sheetData>
    <row r="1" spans="1:19" s="91" customFormat="1" ht="14.25" customHeight="1" x14ac:dyDescent="0.2">
      <c r="A1" s="89" t="s">
        <v>71</v>
      </c>
      <c r="B1" s="90"/>
      <c r="C1" s="90"/>
      <c r="D1" s="90"/>
    </row>
    <row r="2" spans="1:19" s="91" customFormat="1" ht="12" customHeight="1" x14ac:dyDescent="0.2">
      <c r="A2" s="92" t="s">
        <v>0</v>
      </c>
      <c r="B2" s="90"/>
      <c r="C2" s="90"/>
      <c r="D2" s="90"/>
    </row>
    <row r="3" spans="1:19" s="91" customFormat="1" ht="9.75" customHeight="1" x14ac:dyDescent="0.2">
      <c r="A3" s="93" t="s">
        <v>100</v>
      </c>
      <c r="B3" s="90"/>
      <c r="C3" s="90"/>
      <c r="D3" s="90"/>
    </row>
    <row r="5" spans="1:19" x14ac:dyDescent="0.2">
      <c r="A5" s="161" t="s">
        <v>68</v>
      </c>
      <c r="B5" s="162"/>
      <c r="C5" s="163"/>
      <c r="D5" s="154" t="s">
        <v>63</v>
      </c>
      <c r="E5" s="160"/>
      <c r="F5" s="115" t="s">
        <v>2</v>
      </c>
      <c r="G5" s="116"/>
      <c r="H5" s="126" t="s">
        <v>3</v>
      </c>
      <c r="I5" s="126" t="s">
        <v>62</v>
      </c>
      <c r="J5" s="115" t="s">
        <v>5</v>
      </c>
      <c r="K5" s="116"/>
      <c r="L5" s="114" t="s">
        <v>64</v>
      </c>
      <c r="M5" s="8"/>
      <c r="N5" s="8"/>
      <c r="P5" s="136" t="s">
        <v>65</v>
      </c>
      <c r="Q5" s="158" t="s">
        <v>61</v>
      </c>
      <c r="R5" s="158" t="s">
        <v>3</v>
      </c>
      <c r="S5" s="158" t="s">
        <v>62</v>
      </c>
    </row>
    <row r="6" spans="1:19" x14ac:dyDescent="0.2">
      <c r="A6" s="164"/>
      <c r="B6" s="165"/>
      <c r="C6" s="166"/>
      <c r="D6" s="156"/>
      <c r="E6" s="157"/>
      <c r="F6" s="30" t="s">
        <v>6</v>
      </c>
      <c r="G6" s="31" t="s">
        <v>7</v>
      </c>
      <c r="H6" s="126"/>
      <c r="I6" s="126"/>
      <c r="J6" s="32" t="s">
        <v>59</v>
      </c>
      <c r="K6" s="88" t="s">
        <v>60</v>
      </c>
      <c r="L6" s="114"/>
      <c r="M6" s="8"/>
      <c r="N6" s="8"/>
      <c r="P6" s="136"/>
      <c r="Q6" s="159"/>
      <c r="R6" s="159"/>
      <c r="S6" s="159"/>
    </row>
    <row r="7" spans="1:19" x14ac:dyDescent="0.2">
      <c r="A7" s="139" t="s">
        <v>1</v>
      </c>
      <c r="B7" s="140"/>
      <c r="C7" s="141"/>
      <c r="D7" s="85" t="s">
        <v>74</v>
      </c>
      <c r="E7" s="86" t="s">
        <v>9</v>
      </c>
      <c r="F7" s="78"/>
      <c r="G7" s="71" t="str">
        <f>IF(F7="","",Q7)</f>
        <v/>
      </c>
      <c r="H7" s="34" t="str">
        <f>IF(F7="","",R7)</f>
        <v/>
      </c>
      <c r="I7" s="34" t="str">
        <f>IF(F7="","",S7)</f>
        <v/>
      </c>
      <c r="J7" s="79"/>
      <c r="K7" s="80"/>
      <c r="L7" s="41" t="str">
        <f>IF($F$21="","",IF(K7="","", IF(I7&lt;J7,"X", IF(I7&gt;K7,"X",""))))</f>
        <v/>
      </c>
      <c r="M7" s="8"/>
      <c r="N7" s="8"/>
      <c r="P7">
        <f>IF(L7="X",1,)</f>
        <v>0</v>
      </c>
      <c r="Q7" s="9">
        <f>F7</f>
        <v>0</v>
      </c>
      <c r="R7" s="9" t="e">
        <f>Q7/$F$21*100</f>
        <v>#DIV/0!</v>
      </c>
      <c r="S7" s="9" t="e">
        <f>100-R7</f>
        <v>#DIV/0!</v>
      </c>
    </row>
    <row r="8" spans="1:19" ht="12.75" customHeight="1" x14ac:dyDescent="0.2">
      <c r="A8" s="127"/>
      <c r="B8" s="128"/>
      <c r="C8" s="129"/>
      <c r="D8" s="85" t="s">
        <v>75</v>
      </c>
      <c r="E8" s="86" t="s">
        <v>10</v>
      </c>
      <c r="F8" s="78"/>
      <c r="G8" s="71" t="str">
        <f t="shared" ref="G8:G19" si="0">IF(F8="","",Q8)</f>
        <v/>
      </c>
      <c r="H8" s="35" t="str">
        <f t="shared" ref="H8:H18" si="1">IF(F8="","",R8)</f>
        <v/>
      </c>
      <c r="I8" s="35" t="str">
        <f t="shared" ref="I8:I18" si="2">IF(F8="","",S8)</f>
        <v/>
      </c>
      <c r="J8" s="79"/>
      <c r="K8" s="80"/>
      <c r="L8" s="41" t="str">
        <f t="shared" ref="L8:L18" si="3">IF($F$21="","",IF(K8="","", IF(I8&lt;J8,"X", IF(I8&gt;K8,"X",""))))</f>
        <v/>
      </c>
      <c r="M8" s="8"/>
      <c r="N8" s="8"/>
      <c r="P8">
        <f t="shared" ref="P8:P18" si="4">IF(L8="X",1,)</f>
        <v>0</v>
      </c>
      <c r="Q8" s="9">
        <f xml:space="preserve"> F8+Q7</f>
        <v>0</v>
      </c>
      <c r="R8" s="9" t="e">
        <f t="shared" ref="R8:R19" si="5">Q8/$F$21*100</f>
        <v>#DIV/0!</v>
      </c>
      <c r="S8" s="9" t="e">
        <f t="shared" ref="S8:S19" si="6">100-R8</f>
        <v>#DIV/0!</v>
      </c>
    </row>
    <row r="9" spans="1:19" x14ac:dyDescent="0.2">
      <c r="A9" s="139" t="s">
        <v>8</v>
      </c>
      <c r="B9" s="140"/>
      <c r="C9" s="141"/>
      <c r="D9" s="85" t="s">
        <v>76</v>
      </c>
      <c r="E9" s="86" t="s">
        <v>12</v>
      </c>
      <c r="F9" s="78"/>
      <c r="G9" s="71" t="str">
        <f t="shared" si="0"/>
        <v/>
      </c>
      <c r="H9" s="35" t="str">
        <f t="shared" si="1"/>
        <v/>
      </c>
      <c r="I9" s="35" t="str">
        <f t="shared" si="2"/>
        <v/>
      </c>
      <c r="J9" s="79"/>
      <c r="K9" s="80"/>
      <c r="L9" s="41" t="str">
        <f t="shared" si="3"/>
        <v/>
      </c>
      <c r="M9" s="8"/>
      <c r="N9" s="8"/>
      <c r="P9">
        <f t="shared" si="4"/>
        <v>0</v>
      </c>
      <c r="Q9" s="9">
        <f t="shared" ref="Q9:Q19" si="7" xml:space="preserve"> F9+Q8</f>
        <v>0</v>
      </c>
      <c r="R9" s="9" t="e">
        <f t="shared" si="5"/>
        <v>#DIV/0!</v>
      </c>
      <c r="S9" s="9" t="e">
        <f t="shared" si="6"/>
        <v>#DIV/0!</v>
      </c>
    </row>
    <row r="10" spans="1:19" x14ac:dyDescent="0.2">
      <c r="A10" s="133"/>
      <c r="B10" s="134"/>
      <c r="C10" s="135"/>
      <c r="D10" s="85" t="s">
        <v>77</v>
      </c>
      <c r="E10" s="86" t="s">
        <v>14</v>
      </c>
      <c r="F10" s="78"/>
      <c r="G10" s="71" t="str">
        <f t="shared" si="0"/>
        <v/>
      </c>
      <c r="H10" s="35" t="str">
        <f t="shared" si="1"/>
        <v/>
      </c>
      <c r="I10" s="35" t="str">
        <f t="shared" si="2"/>
        <v/>
      </c>
      <c r="J10" s="79"/>
      <c r="K10" s="80"/>
      <c r="L10" s="41" t="str">
        <f t="shared" si="3"/>
        <v/>
      </c>
      <c r="M10" s="8"/>
      <c r="N10" s="8"/>
      <c r="P10">
        <f t="shared" si="4"/>
        <v>0</v>
      </c>
      <c r="Q10" s="9">
        <f t="shared" si="7"/>
        <v>0</v>
      </c>
      <c r="R10" s="9" t="e">
        <f t="shared" si="5"/>
        <v>#DIV/0!</v>
      </c>
      <c r="S10" s="9" t="e">
        <f t="shared" si="6"/>
        <v>#DIV/0!</v>
      </c>
    </row>
    <row r="11" spans="1:19" x14ac:dyDescent="0.2">
      <c r="A11" s="139" t="s">
        <v>11</v>
      </c>
      <c r="B11" s="140"/>
      <c r="C11" s="141"/>
      <c r="D11" s="85" t="s">
        <v>78</v>
      </c>
      <c r="E11" s="86" t="s">
        <v>16</v>
      </c>
      <c r="F11" s="78"/>
      <c r="G11" s="71" t="str">
        <f t="shared" si="0"/>
        <v/>
      </c>
      <c r="H11" s="35" t="str">
        <f t="shared" si="1"/>
        <v/>
      </c>
      <c r="I11" s="35" t="str">
        <f t="shared" si="2"/>
        <v/>
      </c>
      <c r="J11" s="79"/>
      <c r="K11" s="80"/>
      <c r="L11" s="41" t="str">
        <f t="shared" si="3"/>
        <v/>
      </c>
      <c r="M11" s="8"/>
      <c r="N11" s="8"/>
      <c r="P11">
        <f t="shared" si="4"/>
        <v>0</v>
      </c>
      <c r="Q11" s="9">
        <f t="shared" si="7"/>
        <v>0</v>
      </c>
      <c r="R11" s="9" t="e">
        <f t="shared" si="5"/>
        <v>#DIV/0!</v>
      </c>
      <c r="S11" s="9" t="e">
        <f t="shared" si="6"/>
        <v>#DIV/0!</v>
      </c>
    </row>
    <row r="12" spans="1:19" x14ac:dyDescent="0.2">
      <c r="A12" s="133"/>
      <c r="B12" s="134"/>
      <c r="C12" s="135"/>
      <c r="D12" s="85" t="s">
        <v>79</v>
      </c>
      <c r="E12" s="86" t="s">
        <v>17</v>
      </c>
      <c r="F12" s="78"/>
      <c r="G12" s="71" t="str">
        <f t="shared" si="0"/>
        <v/>
      </c>
      <c r="H12" s="35" t="str">
        <f t="shared" si="1"/>
        <v/>
      </c>
      <c r="I12" s="35" t="str">
        <f t="shared" si="2"/>
        <v/>
      </c>
      <c r="J12" s="79"/>
      <c r="K12" s="80"/>
      <c r="L12" s="41" t="str">
        <f t="shared" si="3"/>
        <v/>
      </c>
      <c r="M12" s="8"/>
      <c r="N12" s="8"/>
      <c r="P12">
        <f t="shared" si="4"/>
        <v>0</v>
      </c>
      <c r="Q12" s="9">
        <f t="shared" si="7"/>
        <v>0</v>
      </c>
      <c r="R12" s="9" t="e">
        <f t="shared" si="5"/>
        <v>#DIV/0!</v>
      </c>
      <c r="S12" s="9" t="e">
        <f t="shared" si="6"/>
        <v>#DIV/0!</v>
      </c>
    </row>
    <row r="13" spans="1:19" x14ac:dyDescent="0.2">
      <c r="A13" s="139" t="s">
        <v>15</v>
      </c>
      <c r="B13" s="140"/>
      <c r="C13" s="141"/>
      <c r="D13" s="85" t="s">
        <v>80</v>
      </c>
      <c r="E13" s="86" t="s">
        <v>19</v>
      </c>
      <c r="F13" s="78"/>
      <c r="G13" s="71" t="str">
        <f>IF(F13="","",Q13)</f>
        <v/>
      </c>
      <c r="H13" s="35" t="str">
        <f t="shared" si="1"/>
        <v/>
      </c>
      <c r="I13" s="35" t="str">
        <f t="shared" si="2"/>
        <v/>
      </c>
      <c r="J13" s="79"/>
      <c r="K13" s="80">
        <v>100</v>
      </c>
      <c r="L13" s="41" t="str">
        <f t="shared" si="3"/>
        <v/>
      </c>
      <c r="M13" s="8"/>
      <c r="N13" s="8"/>
      <c r="P13">
        <f t="shared" si="4"/>
        <v>0</v>
      </c>
      <c r="Q13" s="9">
        <f t="shared" si="7"/>
        <v>0</v>
      </c>
      <c r="R13" s="9" t="e">
        <f t="shared" si="5"/>
        <v>#DIV/0!</v>
      </c>
      <c r="S13" s="9" t="e">
        <f t="shared" si="6"/>
        <v>#DIV/0!</v>
      </c>
    </row>
    <row r="14" spans="1:19" x14ac:dyDescent="0.2">
      <c r="A14" s="133"/>
      <c r="B14" s="134"/>
      <c r="C14" s="135"/>
      <c r="D14" s="85" t="s">
        <v>81</v>
      </c>
      <c r="E14" s="86" t="s">
        <v>20</v>
      </c>
      <c r="F14" s="78"/>
      <c r="G14" s="71" t="str">
        <f t="shared" si="0"/>
        <v/>
      </c>
      <c r="H14" s="35" t="str">
        <f t="shared" si="1"/>
        <v/>
      </c>
      <c r="I14" s="35" t="str">
        <f t="shared" si="2"/>
        <v/>
      </c>
      <c r="J14" s="79">
        <v>90</v>
      </c>
      <c r="K14" s="80">
        <v>100</v>
      </c>
      <c r="L14" s="41" t="str">
        <f t="shared" si="3"/>
        <v/>
      </c>
      <c r="M14" s="1"/>
      <c r="N14" s="8"/>
      <c r="P14">
        <f t="shared" si="4"/>
        <v>0</v>
      </c>
      <c r="Q14" s="9">
        <f t="shared" si="7"/>
        <v>0</v>
      </c>
      <c r="R14" s="9" t="e">
        <f t="shared" si="5"/>
        <v>#DIV/0!</v>
      </c>
      <c r="S14" s="9" t="e">
        <f t="shared" si="6"/>
        <v>#DIV/0!</v>
      </c>
    </row>
    <row r="15" spans="1:19" x14ac:dyDescent="0.2">
      <c r="A15" s="139" t="s">
        <v>18</v>
      </c>
      <c r="B15" s="140"/>
      <c r="C15" s="141"/>
      <c r="D15" s="85" t="s">
        <v>82</v>
      </c>
      <c r="E15" s="86" t="s">
        <v>22</v>
      </c>
      <c r="F15" s="78"/>
      <c r="G15" s="71" t="str">
        <f t="shared" si="0"/>
        <v/>
      </c>
      <c r="H15" s="35" t="str">
        <f t="shared" si="1"/>
        <v/>
      </c>
      <c r="I15" s="35" t="str">
        <f t="shared" si="2"/>
        <v/>
      </c>
      <c r="J15" s="79"/>
      <c r="K15" s="80"/>
      <c r="L15" s="41" t="str">
        <f t="shared" si="3"/>
        <v/>
      </c>
      <c r="M15" s="1"/>
      <c r="N15" s="8"/>
      <c r="P15">
        <f t="shared" si="4"/>
        <v>0</v>
      </c>
      <c r="Q15" s="9">
        <f t="shared" si="7"/>
        <v>0</v>
      </c>
      <c r="R15" s="9" t="e">
        <f t="shared" si="5"/>
        <v>#DIV/0!</v>
      </c>
      <c r="S15" s="9" t="e">
        <f t="shared" si="6"/>
        <v>#DIV/0!</v>
      </c>
    </row>
    <row r="16" spans="1:19" x14ac:dyDescent="0.2">
      <c r="A16" s="133"/>
      <c r="B16" s="134"/>
      <c r="C16" s="135"/>
      <c r="D16" s="85" t="s">
        <v>83</v>
      </c>
      <c r="E16" s="86" t="s">
        <v>23</v>
      </c>
      <c r="F16" s="78"/>
      <c r="G16" s="71" t="str">
        <f t="shared" si="0"/>
        <v/>
      </c>
      <c r="H16" s="35" t="str">
        <f t="shared" si="1"/>
        <v/>
      </c>
      <c r="I16" s="35" t="str">
        <f t="shared" si="2"/>
        <v/>
      </c>
      <c r="J16" s="79"/>
      <c r="K16" s="80"/>
      <c r="L16" s="41" t="str">
        <f t="shared" si="3"/>
        <v/>
      </c>
      <c r="M16" s="1"/>
      <c r="N16" s="8"/>
      <c r="P16">
        <f t="shared" si="4"/>
        <v>0</v>
      </c>
      <c r="Q16" s="9">
        <f t="shared" si="7"/>
        <v>0</v>
      </c>
      <c r="R16" s="9" t="e">
        <f t="shared" si="5"/>
        <v>#DIV/0!</v>
      </c>
      <c r="S16" s="9" t="e">
        <f t="shared" si="6"/>
        <v>#DIV/0!</v>
      </c>
    </row>
    <row r="17" spans="1:20" x14ac:dyDescent="0.2">
      <c r="A17" s="139" t="s">
        <v>21</v>
      </c>
      <c r="B17" s="140"/>
      <c r="C17" s="141"/>
      <c r="D17" s="85" t="s">
        <v>84</v>
      </c>
      <c r="E17" s="86" t="s">
        <v>24</v>
      </c>
      <c r="F17" s="78"/>
      <c r="G17" s="71" t="str">
        <f t="shared" si="0"/>
        <v/>
      </c>
      <c r="H17" s="35" t="str">
        <f t="shared" si="1"/>
        <v/>
      </c>
      <c r="I17" s="35" t="str">
        <f t="shared" si="2"/>
        <v/>
      </c>
      <c r="J17" s="79"/>
      <c r="K17" s="80"/>
      <c r="L17" s="41" t="str">
        <f t="shared" si="3"/>
        <v/>
      </c>
      <c r="M17" s="8"/>
      <c r="N17" s="8"/>
      <c r="P17">
        <f t="shared" si="4"/>
        <v>0</v>
      </c>
      <c r="Q17" s="9">
        <f t="shared" si="7"/>
        <v>0</v>
      </c>
      <c r="R17" s="9" t="e">
        <f t="shared" si="5"/>
        <v>#DIV/0!</v>
      </c>
      <c r="S17" s="9" t="e">
        <f t="shared" si="6"/>
        <v>#DIV/0!</v>
      </c>
    </row>
    <row r="18" spans="1:20" x14ac:dyDescent="0.2">
      <c r="A18" s="133"/>
      <c r="B18" s="134"/>
      <c r="C18" s="135"/>
      <c r="D18" s="85" t="s">
        <v>85</v>
      </c>
      <c r="E18" s="86" t="s">
        <v>25</v>
      </c>
      <c r="F18" s="78"/>
      <c r="G18" s="71" t="str">
        <f>IF(F18="","",Q18)</f>
        <v/>
      </c>
      <c r="H18" s="35" t="str">
        <f t="shared" si="1"/>
        <v/>
      </c>
      <c r="I18" s="35" t="str">
        <f t="shared" si="2"/>
        <v/>
      </c>
      <c r="J18" s="79">
        <v>35</v>
      </c>
      <c r="K18" s="80">
        <v>70</v>
      </c>
      <c r="L18" s="41" t="str">
        <f t="shared" si="3"/>
        <v/>
      </c>
      <c r="M18" s="8"/>
      <c r="N18" s="8"/>
      <c r="P18">
        <f t="shared" si="4"/>
        <v>0</v>
      </c>
      <c r="Q18" s="9">
        <f t="shared" si="7"/>
        <v>0</v>
      </c>
      <c r="R18" s="11" t="e">
        <f t="shared" si="5"/>
        <v>#DIV/0!</v>
      </c>
      <c r="S18" s="12" t="e">
        <f t="shared" si="6"/>
        <v>#DIV/0!</v>
      </c>
    </row>
    <row r="19" spans="1:20" x14ac:dyDescent="0.2">
      <c r="A19" s="139" t="s">
        <v>67</v>
      </c>
      <c r="B19" s="140"/>
      <c r="C19" s="141"/>
      <c r="D19" s="120" t="s">
        <v>26</v>
      </c>
      <c r="E19" s="121"/>
      <c r="F19" s="78"/>
      <c r="G19" s="71" t="str">
        <f t="shared" si="0"/>
        <v/>
      </c>
      <c r="H19" s="102" t="str">
        <f>IF(F21="", "", (F21-G20)/F21)</f>
        <v/>
      </c>
      <c r="I19" s="103"/>
      <c r="J19" s="103"/>
      <c r="K19" s="103"/>
      <c r="L19" s="104"/>
      <c r="M19" s="8"/>
      <c r="N19" s="8"/>
      <c r="P19" s="6">
        <f>SUM(P7:P18)</f>
        <v>0</v>
      </c>
      <c r="Q19" s="9">
        <f t="shared" si="7"/>
        <v>0</v>
      </c>
      <c r="R19" s="9" t="e">
        <f t="shared" si="5"/>
        <v>#DIV/0!</v>
      </c>
      <c r="S19" s="9" t="e">
        <f t="shared" si="6"/>
        <v>#DIV/0!</v>
      </c>
    </row>
    <row r="20" spans="1:20" x14ac:dyDescent="0.2">
      <c r="A20" s="127"/>
      <c r="B20" s="128"/>
      <c r="C20" s="129"/>
      <c r="D20" s="120" t="s">
        <v>27</v>
      </c>
      <c r="E20" s="121"/>
      <c r="F20" s="72"/>
      <c r="G20" s="71" t="str">
        <f>IF(F21="","", Q19)</f>
        <v/>
      </c>
      <c r="H20" s="105"/>
      <c r="I20" s="106"/>
      <c r="J20" s="106"/>
      <c r="K20" s="106"/>
      <c r="L20" s="107"/>
      <c r="M20" s="8"/>
      <c r="N20" s="8"/>
    </row>
    <row r="21" spans="1:20" x14ac:dyDescent="0.2">
      <c r="A21" s="139" t="s">
        <v>28</v>
      </c>
      <c r="B21" s="140"/>
      <c r="C21" s="141"/>
      <c r="D21" s="120" t="s">
        <v>29</v>
      </c>
      <c r="E21" s="121"/>
      <c r="F21" s="78"/>
      <c r="G21" s="73"/>
      <c r="H21" s="36"/>
      <c r="I21" s="37"/>
      <c r="J21" s="38"/>
      <c r="K21" s="39"/>
      <c r="L21" s="40" t="str">
        <f>IF(F21="","", IF(ABS(H19)&gt;0.3%, "Out of Tolerance", ""))</f>
        <v/>
      </c>
      <c r="M21" s="8"/>
      <c r="N21" s="8"/>
    </row>
    <row r="22" spans="1:20" x14ac:dyDescent="0.2">
      <c r="A22" s="127"/>
      <c r="B22" s="128"/>
      <c r="C22" s="129"/>
      <c r="D22" s="8" t="s">
        <v>108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20" x14ac:dyDescent="0.2">
      <c r="A23" s="139" t="s">
        <v>30</v>
      </c>
      <c r="B23" s="140"/>
      <c r="C23" s="14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20" ht="12.75" customHeight="1" x14ac:dyDescent="0.2">
      <c r="A24" s="127"/>
      <c r="B24" s="128"/>
      <c r="C24" s="128"/>
      <c r="D24" s="154" t="s">
        <v>63</v>
      </c>
      <c r="E24" s="155"/>
      <c r="F24" s="115" t="s">
        <v>2</v>
      </c>
      <c r="G24" s="116"/>
      <c r="H24" s="126" t="s">
        <v>3</v>
      </c>
      <c r="I24" s="126" t="s">
        <v>4</v>
      </c>
      <c r="J24" s="122" t="s">
        <v>31</v>
      </c>
      <c r="K24" s="122"/>
      <c r="L24" s="115" t="s">
        <v>5</v>
      </c>
      <c r="M24" s="116"/>
      <c r="N24" s="114" t="s">
        <v>64</v>
      </c>
      <c r="P24" s="136" t="s">
        <v>65</v>
      </c>
      <c r="Q24" s="158" t="s">
        <v>61</v>
      </c>
      <c r="R24" s="158" t="s">
        <v>3</v>
      </c>
      <c r="S24" s="158" t="s">
        <v>62</v>
      </c>
      <c r="T24" s="152" t="s">
        <v>31</v>
      </c>
    </row>
    <row r="25" spans="1:20" x14ac:dyDescent="0.2">
      <c r="A25" s="139" t="s">
        <v>32</v>
      </c>
      <c r="B25" s="140"/>
      <c r="C25" s="140"/>
      <c r="D25" s="156"/>
      <c r="E25" s="157"/>
      <c r="F25" s="30" t="s">
        <v>6</v>
      </c>
      <c r="G25" s="31" t="s">
        <v>7</v>
      </c>
      <c r="H25" s="126"/>
      <c r="I25" s="126"/>
      <c r="J25" s="122"/>
      <c r="K25" s="122"/>
      <c r="L25" s="32" t="s">
        <v>59</v>
      </c>
      <c r="M25" s="33" t="s">
        <v>60</v>
      </c>
      <c r="N25" s="114"/>
      <c r="P25" s="136"/>
      <c r="Q25" s="159"/>
      <c r="R25" s="159"/>
      <c r="S25" s="159"/>
      <c r="T25" s="153"/>
    </row>
    <row r="26" spans="1:20" x14ac:dyDescent="0.2">
      <c r="A26" s="127"/>
      <c r="B26" s="128"/>
      <c r="C26" s="128"/>
      <c r="D26" s="85" t="s">
        <v>86</v>
      </c>
      <c r="E26" s="86" t="s">
        <v>33</v>
      </c>
      <c r="F26" s="78"/>
      <c r="G26" s="71" t="str">
        <f>IF(F26="","",Q26)</f>
        <v/>
      </c>
      <c r="H26" s="34" t="str">
        <f>IF(F26="","",R26)</f>
        <v/>
      </c>
      <c r="I26" s="34" t="str">
        <f>IF(F26="","",S26)</f>
        <v/>
      </c>
      <c r="J26" s="117" t="str">
        <f>IF(F26="","",T26)</f>
        <v/>
      </c>
      <c r="K26" s="118"/>
      <c r="L26" s="79"/>
      <c r="M26" s="81"/>
      <c r="N26" s="41" t="str">
        <f>IF($F$35="","",IF(M26="","", IF(J26&lt;L26,"X", IF(J26&gt;M26,"X",""))))</f>
        <v/>
      </c>
      <c r="P26">
        <f>IF(N26="X",1,)</f>
        <v>0</v>
      </c>
      <c r="Q26" s="9">
        <f>F26</f>
        <v>0</v>
      </c>
      <c r="R26" t="e">
        <f>Q26/$F$35*100</f>
        <v>#DIV/0!</v>
      </c>
      <c r="S26" t="e">
        <f>100-R26</f>
        <v>#DIV/0!</v>
      </c>
      <c r="T26" s="26" t="e">
        <f>S26*$S$18/100</f>
        <v>#DIV/0!</v>
      </c>
    </row>
    <row r="27" spans="1:20" x14ac:dyDescent="0.2">
      <c r="A27" s="139" t="s">
        <v>34</v>
      </c>
      <c r="B27" s="140"/>
      <c r="C27" s="140"/>
      <c r="D27" s="85" t="s">
        <v>87</v>
      </c>
      <c r="E27" s="86" t="s">
        <v>35</v>
      </c>
      <c r="F27" s="78"/>
      <c r="G27" s="71" t="str">
        <f t="shared" ref="G27:G34" si="8">IF(F27="","",Q27)</f>
        <v/>
      </c>
      <c r="H27" s="35" t="str">
        <f t="shared" ref="H27:H33" si="9">IF(F27="","",R27)</f>
        <v/>
      </c>
      <c r="I27" s="35" t="str">
        <f t="shared" ref="I27:I33" si="10">IF(F27="","",S27)</f>
        <v/>
      </c>
      <c r="J27" s="117" t="str">
        <f t="shared" ref="J27:J33" si="11">IF(F27="","",T27)</f>
        <v/>
      </c>
      <c r="K27" s="118"/>
      <c r="L27" s="79"/>
      <c r="M27" s="81"/>
      <c r="N27" s="41" t="str">
        <f>IF($F$35="","",IF(M27="","", IF(J27&lt;L27,"X", IF(J27&gt;M27,"X",""))))</f>
        <v/>
      </c>
      <c r="P27">
        <f t="shared" ref="P27:P34" si="12">IF(N27="X",1,)</f>
        <v>0</v>
      </c>
      <c r="Q27" s="9">
        <f>F27+Q26</f>
        <v>0</v>
      </c>
      <c r="R27" t="e">
        <f t="shared" ref="R27:R34" si="13">Q27/$F$35*100</f>
        <v>#DIV/0!</v>
      </c>
      <c r="S27" t="e">
        <f t="shared" ref="S27:S34" si="14">100-R27</f>
        <v>#DIV/0!</v>
      </c>
      <c r="T27" s="26" t="e">
        <f>S27*$S$18/100</f>
        <v>#DIV/0!</v>
      </c>
    </row>
    <row r="28" spans="1:20" x14ac:dyDescent="0.2">
      <c r="A28" s="133"/>
      <c r="B28" s="134"/>
      <c r="C28" s="134"/>
      <c r="D28" s="85" t="s">
        <v>88</v>
      </c>
      <c r="E28" s="86" t="s">
        <v>36</v>
      </c>
      <c r="F28" s="78"/>
      <c r="G28" s="71" t="str">
        <f t="shared" si="8"/>
        <v/>
      </c>
      <c r="H28" s="35" t="str">
        <f t="shared" si="9"/>
        <v/>
      </c>
      <c r="I28" s="35" t="str">
        <f t="shared" si="10"/>
        <v/>
      </c>
      <c r="J28" s="117" t="str">
        <f t="shared" si="11"/>
        <v/>
      </c>
      <c r="K28" s="118"/>
      <c r="L28" s="79"/>
      <c r="M28" s="81"/>
      <c r="N28" s="41" t="str">
        <f t="shared" ref="N28:N33" si="15">IF($F$35="","",IF(M28="","", IF(J28&lt;L28,"X", IF(J28&gt;M28,"X",""))))</f>
        <v/>
      </c>
      <c r="P28">
        <f t="shared" si="12"/>
        <v>0</v>
      </c>
      <c r="Q28" s="9">
        <f t="shared" ref="Q28:Q34" si="16">F28+Q27</f>
        <v>0</v>
      </c>
      <c r="R28" t="e">
        <f t="shared" si="13"/>
        <v>#DIV/0!</v>
      </c>
      <c r="S28" t="e">
        <f t="shared" si="14"/>
        <v>#DIV/0!</v>
      </c>
      <c r="T28" s="26" t="e">
        <f t="shared" ref="T28:T34" si="17">S28*$S$18/100</f>
        <v>#DIV/0!</v>
      </c>
    </row>
    <row r="29" spans="1:20" x14ac:dyDescent="0.2">
      <c r="A29" s="8"/>
      <c r="B29" s="8"/>
      <c r="C29" s="8"/>
      <c r="D29" s="85" t="s">
        <v>37</v>
      </c>
      <c r="E29" s="86" t="s">
        <v>38</v>
      </c>
      <c r="F29" s="78"/>
      <c r="G29" s="71" t="str">
        <f t="shared" si="8"/>
        <v/>
      </c>
      <c r="H29" s="35" t="str">
        <f t="shared" si="9"/>
        <v/>
      </c>
      <c r="I29" s="35" t="str">
        <f t="shared" si="10"/>
        <v/>
      </c>
      <c r="J29" s="117" t="str">
        <f t="shared" si="11"/>
        <v/>
      </c>
      <c r="K29" s="118"/>
      <c r="L29" s="79">
        <v>16</v>
      </c>
      <c r="M29" s="81">
        <v>40</v>
      </c>
      <c r="N29" s="41" t="str">
        <f t="shared" si="15"/>
        <v/>
      </c>
      <c r="P29">
        <f t="shared" si="12"/>
        <v>0</v>
      </c>
      <c r="Q29" s="9">
        <f t="shared" si="16"/>
        <v>0</v>
      </c>
      <c r="R29" t="e">
        <f t="shared" si="13"/>
        <v>#DIV/0!</v>
      </c>
      <c r="S29" t="e">
        <f t="shared" si="14"/>
        <v>#DIV/0!</v>
      </c>
      <c r="T29" s="26" t="e">
        <f t="shared" si="17"/>
        <v>#DIV/0!</v>
      </c>
    </row>
    <row r="30" spans="1:20" x14ac:dyDescent="0.2">
      <c r="A30" s="96" t="s">
        <v>39</v>
      </c>
      <c r="B30" s="94"/>
      <c r="C30" s="95"/>
      <c r="D30" s="85" t="s">
        <v>40</v>
      </c>
      <c r="E30" s="86" t="s">
        <v>41</v>
      </c>
      <c r="F30" s="78"/>
      <c r="G30" s="71" t="str">
        <f t="shared" si="8"/>
        <v/>
      </c>
      <c r="H30" s="35" t="str">
        <f t="shared" si="9"/>
        <v/>
      </c>
      <c r="I30" s="35" t="str">
        <f t="shared" si="10"/>
        <v/>
      </c>
      <c r="J30" s="117" t="str">
        <f t="shared" si="11"/>
        <v/>
      </c>
      <c r="K30" s="118"/>
      <c r="L30" s="79"/>
      <c r="M30" s="81"/>
      <c r="N30" s="41" t="str">
        <f t="shared" si="15"/>
        <v/>
      </c>
      <c r="P30">
        <f t="shared" si="12"/>
        <v>0</v>
      </c>
      <c r="Q30" s="9">
        <f t="shared" si="16"/>
        <v>0</v>
      </c>
      <c r="R30" t="e">
        <f t="shared" si="13"/>
        <v>#DIV/0!</v>
      </c>
      <c r="S30" t="e">
        <f t="shared" si="14"/>
        <v>#DIV/0!</v>
      </c>
      <c r="T30" s="26" t="e">
        <f t="shared" si="17"/>
        <v>#DIV/0!</v>
      </c>
    </row>
    <row r="31" spans="1:20" x14ac:dyDescent="0.2">
      <c r="A31" s="149" t="s">
        <v>101</v>
      </c>
      <c r="B31" s="150"/>
      <c r="C31" s="151"/>
      <c r="D31" s="85" t="s">
        <v>42</v>
      </c>
      <c r="E31" s="86" t="s">
        <v>43</v>
      </c>
      <c r="F31" s="78"/>
      <c r="G31" s="71" t="str">
        <f t="shared" si="8"/>
        <v/>
      </c>
      <c r="H31" s="35" t="str">
        <f t="shared" si="9"/>
        <v/>
      </c>
      <c r="I31" s="35" t="str">
        <f t="shared" si="10"/>
        <v/>
      </c>
      <c r="J31" s="117" t="str">
        <f t="shared" si="11"/>
        <v/>
      </c>
      <c r="K31" s="118"/>
      <c r="L31" s="79"/>
      <c r="M31" s="81"/>
      <c r="N31" s="41" t="str">
        <f t="shared" si="15"/>
        <v/>
      </c>
      <c r="P31">
        <f t="shared" si="12"/>
        <v>0</v>
      </c>
      <c r="Q31" s="9">
        <f t="shared" si="16"/>
        <v>0</v>
      </c>
      <c r="R31" t="e">
        <f t="shared" si="13"/>
        <v>#DIV/0!</v>
      </c>
      <c r="S31" t="e">
        <f t="shared" si="14"/>
        <v>#DIV/0!</v>
      </c>
      <c r="T31" s="26" t="e">
        <f t="shared" si="17"/>
        <v>#DIV/0!</v>
      </c>
    </row>
    <row r="32" spans="1:20" x14ac:dyDescent="0.2">
      <c r="A32" s="146" t="s">
        <v>102</v>
      </c>
      <c r="B32" s="147"/>
      <c r="C32" s="148"/>
      <c r="D32" s="85" t="s">
        <v>44</v>
      </c>
      <c r="E32" s="86" t="s">
        <v>45</v>
      </c>
      <c r="F32" s="78"/>
      <c r="G32" s="71" t="str">
        <f t="shared" si="8"/>
        <v/>
      </c>
      <c r="H32" s="35" t="str">
        <f t="shared" si="9"/>
        <v/>
      </c>
      <c r="I32" s="35" t="str">
        <f t="shared" si="10"/>
        <v/>
      </c>
      <c r="J32" s="117" t="str">
        <f t="shared" si="11"/>
        <v/>
      </c>
      <c r="K32" s="118"/>
      <c r="L32" s="79"/>
      <c r="M32" s="81"/>
      <c r="N32" s="41" t="str">
        <f t="shared" si="15"/>
        <v/>
      </c>
      <c r="P32">
        <f t="shared" si="12"/>
        <v>0</v>
      </c>
      <c r="Q32" s="9">
        <f t="shared" si="16"/>
        <v>0</v>
      </c>
      <c r="R32" t="e">
        <f t="shared" si="13"/>
        <v>#DIV/0!</v>
      </c>
      <c r="S32" t="e">
        <f t="shared" si="14"/>
        <v>#DIV/0!</v>
      </c>
      <c r="T32" s="26" t="e">
        <f t="shared" si="17"/>
        <v>#DIV/0!</v>
      </c>
    </row>
    <row r="33" spans="1:20" x14ac:dyDescent="0.2">
      <c r="A33" s="130"/>
      <c r="B33" s="131"/>
      <c r="C33" s="132"/>
      <c r="D33" s="85" t="s">
        <v>46</v>
      </c>
      <c r="E33" s="86" t="s">
        <v>47</v>
      </c>
      <c r="F33" s="78"/>
      <c r="G33" s="71" t="str">
        <f t="shared" si="8"/>
        <v/>
      </c>
      <c r="H33" s="35" t="str">
        <f t="shared" si="9"/>
        <v/>
      </c>
      <c r="I33" s="35" t="str">
        <f t="shared" si="10"/>
        <v/>
      </c>
      <c r="J33" s="117" t="str">
        <f t="shared" si="11"/>
        <v/>
      </c>
      <c r="K33" s="118"/>
      <c r="L33" s="98">
        <v>4</v>
      </c>
      <c r="M33" s="99">
        <v>10</v>
      </c>
      <c r="N33" s="41" t="str">
        <f t="shared" si="15"/>
        <v/>
      </c>
      <c r="P33">
        <f t="shared" si="12"/>
        <v>0</v>
      </c>
      <c r="Q33" s="9">
        <f t="shared" si="16"/>
        <v>0</v>
      </c>
      <c r="R33" t="e">
        <f t="shared" si="13"/>
        <v>#DIV/0!</v>
      </c>
      <c r="S33" t="e">
        <f t="shared" si="14"/>
        <v>#DIV/0!</v>
      </c>
      <c r="T33" s="26" t="e">
        <f t="shared" si="17"/>
        <v>#DIV/0!</v>
      </c>
    </row>
    <row r="34" spans="1:20" x14ac:dyDescent="0.2">
      <c r="A34" s="146" t="s">
        <v>103</v>
      </c>
      <c r="B34" s="147"/>
      <c r="C34" s="148"/>
      <c r="D34" s="120" t="s">
        <v>48</v>
      </c>
      <c r="E34" s="121"/>
      <c r="F34" s="78"/>
      <c r="G34" s="71" t="str">
        <f t="shared" si="8"/>
        <v/>
      </c>
      <c r="H34" s="102" t="str">
        <f>IF(F35="", "", (G38-F35)/F35)</f>
        <v/>
      </c>
      <c r="I34" s="103"/>
      <c r="J34" s="103"/>
      <c r="K34" s="103"/>
      <c r="L34" s="103"/>
      <c r="M34" s="103"/>
      <c r="N34" s="104"/>
      <c r="P34">
        <f t="shared" si="12"/>
        <v>0</v>
      </c>
      <c r="Q34" s="9">
        <f t="shared" si="16"/>
        <v>0</v>
      </c>
      <c r="R34" t="e">
        <f t="shared" si="13"/>
        <v>#DIV/0!</v>
      </c>
      <c r="S34" t="e">
        <f t="shared" si="14"/>
        <v>#DIV/0!</v>
      </c>
      <c r="T34" s="26" t="e">
        <f t="shared" si="17"/>
        <v>#DIV/0!</v>
      </c>
    </row>
    <row r="35" spans="1:20" x14ac:dyDescent="0.2">
      <c r="A35" s="130"/>
      <c r="B35" s="131"/>
      <c r="C35" s="132"/>
      <c r="D35" s="120" t="s">
        <v>29</v>
      </c>
      <c r="E35" s="121"/>
      <c r="F35" s="78"/>
      <c r="G35" s="73"/>
      <c r="H35" s="105"/>
      <c r="I35" s="106"/>
      <c r="J35" s="106"/>
      <c r="K35" s="106"/>
      <c r="L35" s="106"/>
      <c r="M35" s="106"/>
      <c r="N35" s="107"/>
      <c r="P35" s="6">
        <f>SUM(P26:P34)</f>
        <v>0</v>
      </c>
    </row>
    <row r="36" spans="1:20" x14ac:dyDescent="0.2">
      <c r="A36" s="146" t="s">
        <v>104</v>
      </c>
      <c r="B36" s="147"/>
      <c r="C36" s="148"/>
      <c r="D36" s="120" t="s">
        <v>49</v>
      </c>
      <c r="E36" s="121"/>
      <c r="F36" s="78"/>
      <c r="G36" s="73"/>
      <c r="H36" s="105"/>
      <c r="I36" s="106"/>
      <c r="J36" s="106"/>
      <c r="K36" s="106"/>
      <c r="L36" s="106"/>
      <c r="M36" s="106"/>
      <c r="N36" s="107"/>
    </row>
    <row r="37" spans="1:20" x14ac:dyDescent="0.2">
      <c r="A37" s="130"/>
      <c r="B37" s="131"/>
      <c r="C37" s="132"/>
      <c r="D37" s="120" t="s">
        <v>50</v>
      </c>
      <c r="E37" s="121"/>
      <c r="F37" s="74" t="str">
        <f>IF(F35="", "", F35-F36)</f>
        <v/>
      </c>
      <c r="G37" s="73"/>
      <c r="H37" s="105"/>
      <c r="I37" s="106"/>
      <c r="J37" s="106"/>
      <c r="K37" s="106"/>
      <c r="L37" s="106"/>
      <c r="M37" s="106"/>
      <c r="N37" s="107"/>
    </row>
    <row r="38" spans="1:20" x14ac:dyDescent="0.2">
      <c r="A38" s="87" t="s">
        <v>92</v>
      </c>
      <c r="B38" s="43"/>
      <c r="C38" s="75" t="s">
        <v>5</v>
      </c>
      <c r="D38" s="120" t="s">
        <v>27</v>
      </c>
      <c r="E38" s="121"/>
      <c r="F38" s="72"/>
      <c r="G38" s="71" t="str">
        <f>IF(F35="", "", G34+F37)</f>
        <v/>
      </c>
      <c r="H38" s="36"/>
      <c r="I38" s="37"/>
      <c r="J38" s="37"/>
      <c r="K38" s="38"/>
      <c r="L38" s="44"/>
      <c r="M38" s="44"/>
      <c r="N38" s="45" t="str">
        <f>IF(F35="","",IF(ABS(H34)&gt;0.3%,"Out of Tolerance",""))</f>
        <v/>
      </c>
    </row>
    <row r="39" spans="1:20" x14ac:dyDescent="0.2">
      <c r="A39" s="137" t="str">
        <f>IF(A37="", "", (A33+A35/2)/A37)</f>
        <v/>
      </c>
      <c r="B39" s="138"/>
      <c r="C39" s="77"/>
      <c r="D39" s="8" t="s">
        <v>108</v>
      </c>
      <c r="E39" s="8"/>
      <c r="F39" s="8"/>
      <c r="G39" s="8"/>
      <c r="H39" s="8"/>
      <c r="I39" s="8"/>
      <c r="J39" s="8"/>
      <c r="K39" s="8"/>
      <c r="L39" s="8" t="s">
        <v>105</v>
      </c>
      <c r="M39" s="8"/>
      <c r="N39" s="8"/>
    </row>
    <row r="40" spans="1:20" ht="11.25" customHeight="1" x14ac:dyDescent="0.2">
      <c r="A40" s="97" t="s">
        <v>107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14"/>
      <c r="M40" s="14"/>
      <c r="N40" s="14"/>
    </row>
    <row r="41" spans="1:20" x14ac:dyDescent="0.2">
      <c r="A41" s="144" t="s">
        <v>51</v>
      </c>
      <c r="B41" s="144"/>
      <c r="C41" s="144"/>
      <c r="D41" s="144"/>
      <c r="E41" s="144"/>
      <c r="F41" s="145" t="s">
        <v>93</v>
      </c>
      <c r="G41" s="145"/>
      <c r="H41" s="145"/>
      <c r="I41" s="145"/>
      <c r="J41" s="145"/>
      <c r="K41" s="145"/>
      <c r="L41" s="13"/>
      <c r="M41" s="13"/>
      <c r="N41" s="13"/>
    </row>
    <row r="42" spans="1:20" x14ac:dyDescent="0.2">
      <c r="A42" s="48" t="s">
        <v>52</v>
      </c>
      <c r="B42" s="42"/>
      <c r="C42" s="42"/>
      <c r="D42" s="49" t="s">
        <v>53</v>
      </c>
      <c r="E42" s="56" t="str">
        <f>IF(L42="","",H18)</f>
        <v/>
      </c>
      <c r="F42" s="52" t="s">
        <v>98</v>
      </c>
      <c r="G42" s="47"/>
      <c r="H42" s="47"/>
      <c r="I42" s="47"/>
      <c r="J42" s="28"/>
      <c r="K42" s="47" t="s">
        <v>53</v>
      </c>
      <c r="L42" s="143"/>
      <c r="N42" s="21"/>
    </row>
    <row r="43" spans="1:20" x14ac:dyDescent="0.2">
      <c r="A43" s="50" t="s">
        <v>54</v>
      </c>
      <c r="B43" s="46"/>
      <c r="C43" s="46"/>
      <c r="D43" s="51" t="s">
        <v>53</v>
      </c>
      <c r="E43" s="57" t="str">
        <f>IF(L42="","",J29)</f>
        <v/>
      </c>
      <c r="F43" s="52"/>
      <c r="G43" s="47"/>
      <c r="H43" s="47"/>
      <c r="I43" s="47"/>
      <c r="J43" s="38"/>
      <c r="K43" s="47"/>
      <c r="L43" s="132"/>
      <c r="N43" s="21"/>
    </row>
    <row r="44" spans="1:20" x14ac:dyDescent="0.2">
      <c r="A44" s="52" t="s">
        <v>94</v>
      </c>
      <c r="B44" s="47"/>
      <c r="C44" s="47"/>
      <c r="D44" s="53"/>
      <c r="E44" s="58" t="str">
        <f>IF(L42="", "", 100-(E42+E43))</f>
        <v/>
      </c>
      <c r="F44" s="50" t="s">
        <v>90</v>
      </c>
      <c r="G44" s="46"/>
      <c r="H44" s="46"/>
      <c r="I44" s="46"/>
      <c r="J44" s="60"/>
      <c r="K44" s="46" t="s">
        <v>53</v>
      </c>
      <c r="L44" s="62" t="str">
        <f>IF(L42="","",G29)</f>
        <v/>
      </c>
      <c r="N44" s="17"/>
      <c r="O44" s="10"/>
      <c r="P44" s="10"/>
    </row>
    <row r="45" spans="1:20" x14ac:dyDescent="0.2">
      <c r="A45" s="50" t="s">
        <v>66</v>
      </c>
      <c r="B45" s="46"/>
      <c r="C45" s="46"/>
      <c r="D45" s="51" t="s">
        <v>53</v>
      </c>
      <c r="E45" s="57" t="str">
        <f>IF(L42="","",E44+E43+E42)</f>
        <v/>
      </c>
      <c r="F45" s="50" t="s">
        <v>91</v>
      </c>
      <c r="G45" s="46"/>
      <c r="H45" s="46"/>
      <c r="I45" s="46"/>
      <c r="J45" s="60"/>
      <c r="K45" s="47" t="s">
        <v>53</v>
      </c>
      <c r="L45" s="63" t="str">
        <f>IF(L42="", "", L42/L44*100)</f>
        <v/>
      </c>
      <c r="N45" s="18"/>
      <c r="O45" s="10"/>
      <c r="P45" s="10"/>
    </row>
    <row r="46" spans="1:20" ht="12.75" customHeight="1" x14ac:dyDescent="0.2">
      <c r="A46" s="54" t="s">
        <v>95</v>
      </c>
      <c r="B46" s="39"/>
      <c r="C46" s="39"/>
      <c r="D46" s="55" t="s">
        <v>53</v>
      </c>
      <c r="E46" s="82"/>
      <c r="F46" s="110" t="s">
        <v>99</v>
      </c>
      <c r="G46" s="111"/>
      <c r="H46" s="111"/>
      <c r="I46" s="111"/>
      <c r="J46" s="111"/>
      <c r="K46" s="61"/>
      <c r="L46" s="64"/>
      <c r="N46" s="10"/>
      <c r="O46" s="10"/>
      <c r="P46" s="10"/>
    </row>
    <row r="47" spans="1:20" x14ac:dyDescent="0.2">
      <c r="A47" s="50" t="s">
        <v>89</v>
      </c>
      <c r="B47" s="46"/>
      <c r="C47" s="46"/>
      <c r="D47" s="51" t="s">
        <v>53</v>
      </c>
      <c r="E47" s="57" t="str">
        <f>IF(L42="","",G18)</f>
        <v/>
      </c>
      <c r="F47" s="112"/>
      <c r="G47" s="113"/>
      <c r="H47" s="113"/>
      <c r="I47" s="113"/>
      <c r="J47" s="113"/>
      <c r="K47" s="39" t="s">
        <v>53</v>
      </c>
      <c r="L47" s="65" t="str">
        <f>IF(L42="", "", L45*E44/100)</f>
        <v/>
      </c>
      <c r="N47" s="18"/>
      <c r="O47" s="10"/>
      <c r="P47" s="10"/>
    </row>
    <row r="48" spans="1:20" x14ac:dyDescent="0.2">
      <c r="A48" s="50" t="s">
        <v>96</v>
      </c>
      <c r="B48" s="46"/>
      <c r="C48" s="46"/>
      <c r="D48" s="51" t="s">
        <v>53</v>
      </c>
      <c r="E48" s="59" t="str">
        <f>IF(L42="", "", E46/E47*100)</f>
        <v/>
      </c>
      <c r="F48" s="54"/>
      <c r="G48" s="39"/>
      <c r="H48" s="39"/>
      <c r="I48" s="39"/>
      <c r="J48" s="60"/>
      <c r="K48" s="39"/>
      <c r="L48" s="66"/>
      <c r="N48" s="2"/>
      <c r="O48" s="10"/>
      <c r="P48" s="10"/>
    </row>
    <row r="49" spans="1:19" x14ac:dyDescent="0.2">
      <c r="A49" s="50" t="s">
        <v>97</v>
      </c>
      <c r="B49" s="46"/>
      <c r="C49" s="46"/>
      <c r="D49" s="46"/>
      <c r="E49" s="46"/>
      <c r="F49" s="46"/>
      <c r="G49" s="46"/>
      <c r="H49" s="46"/>
      <c r="I49" s="46"/>
      <c r="J49" s="60"/>
      <c r="K49" s="46" t="s">
        <v>53</v>
      </c>
      <c r="L49" s="67" t="str">
        <f>IF(L42="", "", E48*E42/100)</f>
        <v/>
      </c>
      <c r="M49" s="108" t="s">
        <v>5</v>
      </c>
      <c r="N49" s="108"/>
      <c r="O49" s="10"/>
      <c r="P49" s="10"/>
    </row>
    <row r="50" spans="1:19" x14ac:dyDescent="0.2">
      <c r="A50" s="4"/>
      <c r="B50" s="3"/>
      <c r="C50" s="3"/>
      <c r="D50" s="3"/>
      <c r="E50" s="5"/>
      <c r="F50" s="50" t="s">
        <v>70</v>
      </c>
      <c r="G50" s="46"/>
      <c r="H50" s="46"/>
      <c r="I50" s="46"/>
      <c r="J50" s="60"/>
      <c r="K50" s="46" t="s">
        <v>53</v>
      </c>
      <c r="L50" s="76" t="str">
        <f>IF(L42="", "", (L49+L47))</f>
        <v/>
      </c>
      <c r="M50" s="109"/>
      <c r="N50" s="109"/>
      <c r="O50" s="10"/>
      <c r="P50" s="10"/>
    </row>
    <row r="51" spans="1:19" s="16" customFormat="1" ht="0.75" customHeight="1" x14ac:dyDescent="0.3">
      <c r="A51" s="23"/>
      <c r="B51" s="23"/>
      <c r="C51" s="24"/>
      <c r="D51" s="27"/>
      <c r="E51" s="25"/>
      <c r="F51" s="24"/>
      <c r="G51" s="23"/>
      <c r="H51" s="23"/>
      <c r="I51" s="23"/>
      <c r="J51" s="27"/>
      <c r="K51" s="24"/>
      <c r="L51" s="20"/>
      <c r="M51" s="24"/>
      <c r="N51" s="24"/>
      <c r="Q51" s="19"/>
      <c r="R51" s="15"/>
      <c r="S51" s="15"/>
    </row>
    <row r="52" spans="1:19" s="16" customFormat="1" ht="12.75" customHeight="1" x14ac:dyDescent="0.3">
      <c r="A52" s="47" t="s">
        <v>106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9"/>
      <c r="P52" s="19"/>
      <c r="Q52" s="19"/>
      <c r="R52" s="15"/>
      <c r="S52" s="15"/>
    </row>
    <row r="53" spans="1:19" s="16" customFormat="1" ht="12.75" customHeight="1" x14ac:dyDescent="0.3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22"/>
      <c r="P53" s="22"/>
      <c r="Q53" s="22"/>
      <c r="R53" s="15"/>
      <c r="S53" s="15" t="s">
        <v>13</v>
      </c>
    </row>
    <row r="54" spans="1:19" ht="12.75" customHeight="1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8"/>
      <c r="P54" s="8"/>
      <c r="Q54" s="8"/>
    </row>
    <row r="55" spans="1:19" ht="10.5" customHeight="1" x14ac:dyDescent="0.2">
      <c r="A55" s="8" t="s">
        <v>72</v>
      </c>
      <c r="B55" s="83"/>
      <c r="C55" s="69"/>
      <c r="D55" s="69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9" ht="10.5" customHeight="1" x14ac:dyDescent="0.2">
      <c r="A56" s="69" t="s">
        <v>73</v>
      </c>
      <c r="B56" s="83"/>
      <c r="C56" s="69"/>
      <c r="D56" s="69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9" ht="10.5" customHeight="1" x14ac:dyDescent="0.2">
      <c r="A57" s="68"/>
      <c r="B57" s="69"/>
      <c r="C57" s="69"/>
      <c r="D57" s="69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9" ht="9.75" customHeight="1" x14ac:dyDescent="0.2">
      <c r="A58" s="69" t="s">
        <v>55</v>
      </c>
      <c r="B58" s="142"/>
      <c r="C58" s="142"/>
      <c r="D58" s="142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9" ht="10.5" customHeight="1" x14ac:dyDescent="0.2">
      <c r="A59" s="69" t="s">
        <v>56</v>
      </c>
      <c r="B59" s="124" t="s">
        <v>13</v>
      </c>
      <c r="C59" s="124"/>
      <c r="D59" s="124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9" ht="11.25" customHeight="1" x14ac:dyDescent="0.2">
      <c r="A60" s="69" t="s">
        <v>58</v>
      </c>
      <c r="B60" s="125" t="s">
        <v>13</v>
      </c>
      <c r="C60" s="125"/>
      <c r="D60" s="125"/>
      <c r="E60" s="7"/>
      <c r="F60" s="7"/>
      <c r="G60" s="84" t="s">
        <v>13</v>
      </c>
      <c r="H60" s="7"/>
      <c r="I60" s="7"/>
      <c r="J60" s="7"/>
      <c r="K60" s="100" t="s">
        <v>13</v>
      </c>
      <c r="L60" s="100"/>
      <c r="M60" s="100"/>
      <c r="N60" s="100"/>
    </row>
    <row r="61" spans="1:19" ht="13.5" customHeight="1" x14ac:dyDescent="0.2">
      <c r="A61" s="29"/>
      <c r="B61" s="123"/>
      <c r="C61" s="123"/>
      <c r="D61" s="123"/>
      <c r="E61" s="7"/>
      <c r="F61" s="7"/>
      <c r="G61" s="70" t="s">
        <v>57</v>
      </c>
      <c r="H61" s="7"/>
      <c r="I61" s="7"/>
      <c r="J61" s="7"/>
      <c r="K61" s="101" t="s">
        <v>69</v>
      </c>
      <c r="L61" s="101"/>
      <c r="M61" s="101"/>
      <c r="N61" s="101"/>
    </row>
  </sheetData>
  <sheetProtection password="CC69" sheet="1" objects="1" scenarios="1"/>
  <mergeCells count="87">
    <mergeCell ref="Q5:Q6"/>
    <mergeCell ref="R5:R6"/>
    <mergeCell ref="S5:S6"/>
    <mergeCell ref="A22:C22"/>
    <mergeCell ref="Q24:Q25"/>
    <mergeCell ref="A19:C19"/>
    <mergeCell ref="R24:R25"/>
    <mergeCell ref="S24:S25"/>
    <mergeCell ref="D5:E5"/>
    <mergeCell ref="F5:G5"/>
    <mergeCell ref="I5:I6"/>
    <mergeCell ref="D19:E19"/>
    <mergeCell ref="D6:E6"/>
    <mergeCell ref="A5:C5"/>
    <mergeCell ref="A6:C6"/>
    <mergeCell ref="A11:C11"/>
    <mergeCell ref="T24:T25"/>
    <mergeCell ref="A23:C23"/>
    <mergeCell ref="A26:C26"/>
    <mergeCell ref="A24:C24"/>
    <mergeCell ref="D24:E24"/>
    <mergeCell ref="H24:H25"/>
    <mergeCell ref="I24:I25"/>
    <mergeCell ref="F24:G24"/>
    <mergeCell ref="D25:E25"/>
    <mergeCell ref="A9:C9"/>
    <mergeCell ref="A7:C7"/>
    <mergeCell ref="A10:C10"/>
    <mergeCell ref="B58:D58"/>
    <mergeCell ref="L42:L43"/>
    <mergeCell ref="A41:E41"/>
    <mergeCell ref="F41:K41"/>
    <mergeCell ref="A36:C36"/>
    <mergeCell ref="D34:E34"/>
    <mergeCell ref="A32:C32"/>
    <mergeCell ref="A31:C31"/>
    <mergeCell ref="A34:C34"/>
    <mergeCell ref="A27:C27"/>
    <mergeCell ref="A25:C25"/>
    <mergeCell ref="P5:P6"/>
    <mergeCell ref="P24:P25"/>
    <mergeCell ref="A39:B39"/>
    <mergeCell ref="A15:C15"/>
    <mergeCell ref="A13:C13"/>
    <mergeCell ref="J30:K30"/>
    <mergeCell ref="J31:K31"/>
    <mergeCell ref="A21:C21"/>
    <mergeCell ref="A17:C17"/>
    <mergeCell ref="A20:C20"/>
    <mergeCell ref="A18:C18"/>
    <mergeCell ref="D20:E20"/>
    <mergeCell ref="D21:E21"/>
    <mergeCell ref="D35:E35"/>
    <mergeCell ref="A28:C28"/>
    <mergeCell ref="D37:E37"/>
    <mergeCell ref="J5:K5"/>
    <mergeCell ref="L5:L6"/>
    <mergeCell ref="J24:K25"/>
    <mergeCell ref="J28:K28"/>
    <mergeCell ref="B61:D61"/>
    <mergeCell ref="B59:D59"/>
    <mergeCell ref="B60:D60"/>
    <mergeCell ref="D36:E36"/>
    <mergeCell ref="H5:H6"/>
    <mergeCell ref="A8:C8"/>
    <mergeCell ref="A37:C37"/>
    <mergeCell ref="A35:C35"/>
    <mergeCell ref="A33:C33"/>
    <mergeCell ref="A14:C14"/>
    <mergeCell ref="A12:C12"/>
    <mergeCell ref="A16:C16"/>
    <mergeCell ref="K60:N60"/>
    <mergeCell ref="K61:N61"/>
    <mergeCell ref="H34:N37"/>
    <mergeCell ref="H19:L20"/>
    <mergeCell ref="M49:N49"/>
    <mergeCell ref="M50:N50"/>
    <mergeCell ref="F46:J47"/>
    <mergeCell ref="N24:N25"/>
    <mergeCell ref="L24:M24"/>
    <mergeCell ref="J26:K26"/>
    <mergeCell ref="J27:K27"/>
    <mergeCell ref="J29:K29"/>
    <mergeCell ref="J32:K32"/>
    <mergeCell ref="J33:K33"/>
    <mergeCell ref="A53:N54"/>
    <mergeCell ref="D38:E38"/>
  </mergeCells>
  <phoneticPr fontId="1" type="noConversion"/>
  <conditionalFormatting sqref="L7:L18 N26:N33">
    <cfRule type="cellIs" dxfId="1" priority="1" stopIfTrue="1" operator="equal">
      <formula>"'FAIL"</formula>
    </cfRule>
    <cfRule type="cellIs" dxfId="0" priority="2" stopIfTrue="1" operator="equal">
      <formula>"'OK"</formula>
    </cfRule>
  </conditionalFormatting>
  <pageMargins left="0.46" right="0.22" top="0.37" bottom="0.5" header="0.28999999999999998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NDDOT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NDDOT</dc:creator>
  <cp:lastModifiedBy>gweisger</cp:lastModifiedBy>
  <cp:lastPrinted>2015-08-14T14:58:22Z</cp:lastPrinted>
  <dcterms:created xsi:type="dcterms:W3CDTF">2004-06-15T13:15:54Z</dcterms:created>
  <dcterms:modified xsi:type="dcterms:W3CDTF">2016-10-18T20:25:47Z</dcterms:modified>
</cp:coreProperties>
</file>