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5 LPA Bridge Inspections\SE Region\"/>
    </mc:Choice>
  </mc:AlternateContent>
  <xr:revisionPtr revIDLastSave="0" documentId="13_ncr:1_{9BE37254-00C1-4C89-8780-76FB3635BE16}" xr6:coauthVersionLast="47" xr6:coauthVersionMax="47" xr10:uidLastSave="{00000000-0000-0000-0000-000000000000}"/>
  <bookViews>
    <workbookView xWindow="-120" yWindow="-120" windowWidth="29040" windowHeight="17520" xr2:uid="{75C2E7FA-D263-4A56-AC25-0E4D6EBEE9D4}"/>
  </bookViews>
  <sheets>
    <sheet name="Inventory" sheetId="2" r:id="rId1"/>
    <sheet name="2026 Inspections" sheetId="3" r:id="rId2"/>
    <sheet name="2027 Inspections" sheetId="4" r:id="rId3"/>
  </sheets>
  <definedNames>
    <definedName name="_xlnm._FilterDatabase" localSheetId="0" hidden="1">Inventory!$A$1:$T$824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1" i="4" l="1"/>
  <c r="A212" i="4"/>
  <c r="A164" i="4"/>
  <c r="A286" i="4"/>
  <c r="A200" i="4"/>
  <c r="A276" i="4"/>
  <c r="A268" i="4"/>
  <c r="A213" i="4"/>
  <c r="A199" i="4"/>
  <c r="A211" i="4"/>
  <c r="A278" i="4"/>
  <c r="A318" i="4"/>
  <c r="A283" i="4"/>
  <c r="A257" i="4"/>
  <c r="A261" i="4"/>
  <c r="A266" i="4"/>
  <c r="A346" i="4"/>
  <c r="A256" i="4"/>
  <c r="A281" i="4"/>
  <c r="A252" i="4"/>
  <c r="A165" i="4"/>
  <c r="A265" i="4"/>
  <c r="A198" i="4"/>
  <c r="A259" i="4"/>
  <c r="A103" i="4"/>
  <c r="A264" i="4"/>
  <c r="A258" i="4"/>
  <c r="A35" i="4"/>
  <c r="A163" i="4"/>
  <c r="A7" i="4"/>
  <c r="A162" i="4"/>
  <c r="A65" i="4"/>
  <c r="A129" i="4"/>
  <c r="A42" i="4"/>
  <c r="A36" i="4"/>
  <c r="A99" i="4"/>
  <c r="A59" i="4"/>
  <c r="A262" i="4"/>
  <c r="A341" i="4"/>
  <c r="A289" i="4"/>
  <c r="A288" i="4"/>
  <c r="A179" i="4"/>
  <c r="A192" i="4"/>
  <c r="A290" i="4"/>
  <c r="A321" i="4"/>
  <c r="A157" i="4"/>
  <c r="A193" i="4"/>
  <c r="A343" i="4"/>
  <c r="A201" i="4"/>
  <c r="A330" i="4"/>
  <c r="A315" i="4"/>
  <c r="A322" i="4"/>
  <c r="A285" i="4"/>
  <c r="A328" i="4"/>
  <c r="A329" i="4"/>
  <c r="A90" i="4"/>
  <c r="A342" i="4"/>
  <c r="A255" i="4"/>
  <c r="A226" i="4"/>
  <c r="A279" i="4"/>
  <c r="A269" i="4"/>
  <c r="A314" i="4"/>
  <c r="A186" i="4"/>
  <c r="A312" i="4"/>
  <c r="A306" i="4"/>
  <c r="A225" i="4"/>
  <c r="A254" i="4"/>
  <c r="A185" i="4"/>
  <c r="A319" i="4"/>
  <c r="A251" i="4"/>
  <c r="A311" i="4"/>
  <c r="A205" i="4"/>
  <c r="A249" i="4"/>
  <c r="A45" i="4"/>
  <c r="A313" i="4"/>
  <c r="A304" i="4"/>
  <c r="A284" i="4"/>
  <c r="A303" i="4"/>
  <c r="A250" i="4"/>
  <c r="A305" i="4"/>
  <c r="A327" i="4"/>
  <c r="A188" i="4"/>
  <c r="A316" i="4"/>
  <c r="A44" i="4"/>
  <c r="A187" i="4"/>
  <c r="A355" i="4"/>
  <c r="A302" i="4"/>
  <c r="A326" i="4"/>
  <c r="A184" i="4"/>
  <c r="A356" i="4"/>
  <c r="A176" i="4"/>
  <c r="A277" i="4"/>
  <c r="A202" i="4"/>
  <c r="A210" i="4"/>
  <c r="A246" i="4"/>
  <c r="A353" i="4"/>
  <c r="A310" i="4"/>
  <c r="A229" i="4"/>
  <c r="A275" i="4"/>
  <c r="A183" i="4"/>
  <c r="A248" i="4"/>
  <c r="A354" i="4"/>
  <c r="A350" i="4"/>
  <c r="A300" i="4"/>
  <c r="A351" i="4"/>
  <c r="A247" i="4"/>
  <c r="A175" i="4"/>
  <c r="A309" i="4"/>
  <c r="A204" i="4"/>
  <c r="A174" i="4"/>
  <c r="A293" i="4"/>
  <c r="A197" i="4"/>
  <c r="A245" i="4"/>
  <c r="A238" i="4"/>
  <c r="A227" i="4"/>
  <c r="A182" i="4"/>
  <c r="A244" i="4"/>
  <c r="A325" i="4"/>
  <c r="A173" i="4"/>
  <c r="A274" i="4"/>
  <c r="A239" i="4"/>
  <c r="A347" i="4"/>
  <c r="A267" i="4"/>
  <c r="A181" i="4"/>
  <c r="A191" i="4"/>
  <c r="A335" i="4"/>
  <c r="A230" i="4"/>
  <c r="A172" i="4"/>
  <c r="A334" i="4"/>
  <c r="A228" i="4"/>
  <c r="A333" i="4"/>
  <c r="A324" i="4"/>
  <c r="A235" i="4"/>
  <c r="A297" i="4"/>
  <c r="A263" i="4"/>
  <c r="A171" i="4"/>
  <c r="A332" i="4"/>
  <c r="A234" i="4"/>
  <c r="A336" i="4"/>
  <c r="A209" i="4"/>
  <c r="A196" i="4"/>
  <c r="A298" i="4"/>
  <c r="A243" i="4"/>
  <c r="A349" i="4"/>
  <c r="A216" i="4"/>
  <c r="A242" i="4"/>
  <c r="A236" i="4"/>
  <c r="A273" i="4"/>
  <c r="A215" i="4"/>
  <c r="A208" i="4"/>
  <c r="A214" i="4"/>
  <c r="A272" i="4"/>
  <c r="A170" i="4"/>
  <c r="A345" i="4"/>
  <c r="A203" i="4"/>
  <c r="A287" i="4"/>
  <c r="A180" i="4"/>
  <c r="A292" i="4"/>
  <c r="A296" i="4"/>
  <c r="A233" i="4"/>
  <c r="A317" i="4"/>
  <c r="A207" i="4"/>
  <c r="A359" i="4"/>
  <c r="A260" i="4"/>
  <c r="A308" i="4"/>
  <c r="A280" i="4"/>
  <c r="A224" i="4"/>
  <c r="A222" i="4"/>
  <c r="A220" i="4"/>
  <c r="A360" i="4"/>
  <c r="A253" i="4"/>
  <c r="A282" i="4"/>
  <c r="A232" i="4"/>
  <c r="A223" i="4"/>
  <c r="A221" i="4"/>
  <c r="A291" i="4"/>
  <c r="A219" i="4"/>
  <c r="A169" i="4"/>
  <c r="A295" i="4"/>
  <c r="A218" i="4"/>
  <c r="A217" i="4"/>
  <c r="A241" i="4"/>
  <c r="A338" i="4"/>
  <c r="A301" i="4"/>
  <c r="A299" i="4"/>
  <c r="A237" i="4"/>
  <c r="A206" i="4"/>
  <c r="A270" i="4"/>
  <c r="A190" i="4"/>
  <c r="A352" i="4"/>
  <c r="A158" i="4"/>
  <c r="A294" i="4"/>
  <c r="A344" i="4"/>
  <c r="A240" i="4"/>
  <c r="A178" i="4"/>
  <c r="A271" i="4"/>
  <c r="A231" i="4"/>
  <c r="A358" i="4"/>
  <c r="A348" i="4"/>
  <c r="A177" i="4"/>
  <c r="A323" i="4"/>
  <c r="A189" i="4"/>
  <c r="A320" i="4"/>
  <c r="A357" i="4"/>
  <c r="A331" i="3"/>
  <c r="A202" i="3"/>
  <c r="A139" i="3"/>
  <c r="A273" i="3"/>
  <c r="A172" i="3"/>
  <c r="A261" i="3"/>
  <c r="A257" i="3"/>
  <c r="A207" i="3"/>
  <c r="A167" i="3"/>
  <c r="A200" i="3"/>
  <c r="A262" i="3"/>
  <c r="A302" i="3"/>
  <c r="A269" i="3"/>
  <c r="A222" i="3"/>
  <c r="A235" i="3"/>
  <c r="A253" i="3"/>
  <c r="A354" i="3"/>
  <c r="A221" i="3"/>
  <c r="A267" i="3"/>
  <c r="A216" i="3"/>
  <c r="A151" i="3"/>
  <c r="A250" i="3"/>
  <c r="A161" i="3"/>
  <c r="A228" i="3"/>
  <c r="A78" i="3"/>
  <c r="A239" i="3"/>
  <c r="A223" i="3"/>
  <c r="A102" i="4"/>
  <c r="A101" i="4"/>
  <c r="A125" i="4"/>
  <c r="A73" i="4"/>
  <c r="A2" i="4"/>
  <c r="A38" i="4"/>
  <c r="A46" i="4"/>
  <c r="A147" i="4"/>
  <c r="A159" i="4"/>
  <c r="A11" i="4"/>
  <c r="A139" i="4"/>
  <c r="A91" i="4"/>
  <c r="A138" i="4"/>
  <c r="A10" i="4"/>
  <c r="A8" i="4"/>
  <c r="A146" i="4"/>
  <c r="A9" i="4"/>
  <c r="A137" i="4"/>
  <c r="A51" i="4"/>
  <c r="A6" i="4"/>
  <c r="A4" i="4"/>
  <c r="A37" i="4"/>
  <c r="A136" i="4"/>
  <c r="A5" i="4"/>
  <c r="A50" i="4"/>
  <c r="A131" i="4"/>
  <c r="A63" i="4"/>
  <c r="A97" i="4"/>
  <c r="A130" i="4"/>
  <c r="A124" i="4"/>
  <c r="A148" i="4"/>
  <c r="A43" i="4"/>
  <c r="A32" i="4"/>
  <c r="A33" i="4"/>
  <c r="A30" i="4"/>
  <c r="A31" i="4"/>
  <c r="A123" i="4"/>
  <c r="A86" i="4"/>
  <c r="A96" i="4"/>
  <c r="A105" i="4"/>
  <c r="A153" i="4"/>
  <c r="A95" i="4"/>
  <c r="A145" i="4"/>
  <c r="A29" i="4"/>
  <c r="A151" i="4"/>
  <c r="A128" i="4"/>
  <c r="A152" i="4"/>
  <c r="A56" i="4"/>
  <c r="A28" i="4"/>
  <c r="A55" i="4"/>
  <c r="A54" i="4"/>
  <c r="A167" i="4"/>
  <c r="A3" i="4"/>
  <c r="A134" i="4"/>
  <c r="A144" i="4"/>
  <c r="A27" i="4"/>
  <c r="A26" i="4"/>
  <c r="A60" i="4"/>
  <c r="A49" i="4"/>
  <c r="A166" i="4"/>
  <c r="A85" i="4"/>
  <c r="A75" i="4"/>
  <c r="A127" i="4"/>
  <c r="A53" i="4"/>
  <c r="A71" i="4"/>
  <c r="A83" i="4"/>
  <c r="A84" i="4"/>
  <c r="A161" i="4"/>
  <c r="A94" i="4"/>
  <c r="A168" i="4"/>
  <c r="A156" i="4"/>
  <c r="A115" i="4"/>
  <c r="A80" i="4"/>
  <c r="A114" i="4"/>
  <c r="A68" i="4"/>
  <c r="A113" i="4"/>
  <c r="A57" i="4"/>
  <c r="A25" i="4"/>
  <c r="A133" i="4"/>
  <c r="A108" i="4"/>
  <c r="A116" i="4"/>
  <c r="A112" i="4"/>
  <c r="A118" i="4"/>
  <c r="A62" i="4"/>
  <c r="A111" i="4"/>
  <c r="A82" i="4"/>
  <c r="A79" i="4"/>
  <c r="A107" i="4"/>
  <c r="A142" i="4"/>
  <c r="A64" i="4"/>
  <c r="A110" i="4"/>
  <c r="A160" i="4"/>
  <c r="A70" i="4"/>
  <c r="A41" i="4"/>
  <c r="A126" i="4"/>
  <c r="A109" i="4"/>
  <c r="A18" i="4"/>
  <c r="A155" i="4"/>
  <c r="A120" i="4"/>
  <c r="A143" i="4"/>
  <c r="A17" i="4"/>
  <c r="A16" i="4"/>
  <c r="A119" i="4"/>
  <c r="A74" i="4"/>
  <c r="A78" i="4"/>
  <c r="A81" i="4"/>
  <c r="A24" i="4"/>
  <c r="A89" i="4"/>
  <c r="A117" i="4"/>
  <c r="A15" i="4"/>
  <c r="A40" i="4"/>
  <c r="A122" i="4"/>
  <c r="A23" i="4"/>
  <c r="A22" i="4"/>
  <c r="A14" i="4"/>
  <c r="A66" i="4"/>
  <c r="A361" i="4"/>
  <c r="A67" i="4"/>
  <c r="A98" i="4"/>
  <c r="A88" i="4"/>
  <c r="A13" i="4"/>
  <c r="A150" i="4"/>
  <c r="A58" i="4"/>
  <c r="A87" i="4"/>
  <c r="A307" i="4"/>
  <c r="A12" i="4"/>
  <c r="A48" i="4"/>
  <c r="A106" i="4"/>
  <c r="A34" i="4"/>
  <c r="A195" i="4"/>
  <c r="A93" i="4"/>
  <c r="A339" i="4"/>
  <c r="A340" i="4"/>
  <c r="A135" i="4"/>
  <c r="A194" i="4"/>
  <c r="A337" i="4"/>
  <c r="A121" i="4"/>
  <c r="A77" i="4"/>
  <c r="A154" i="4"/>
  <c r="A132" i="4"/>
  <c r="A92" i="4"/>
  <c r="A47" i="4"/>
  <c r="A69" i="4"/>
  <c r="A21" i="4"/>
  <c r="A76" i="4"/>
  <c r="A72" i="4"/>
  <c r="A104" i="4"/>
  <c r="A61" i="4"/>
  <c r="A20" i="4"/>
  <c r="A100" i="4"/>
  <c r="A141" i="4"/>
  <c r="A39" i="4"/>
  <c r="A149" i="4"/>
  <c r="A19" i="4"/>
  <c r="A140" i="4"/>
  <c r="A52" i="4"/>
  <c r="A339" i="3"/>
  <c r="A338" i="3"/>
  <c r="A337" i="3"/>
  <c r="A213" i="3"/>
  <c r="A152" i="3"/>
  <c r="A373" i="3"/>
  <c r="A52" i="3"/>
  <c r="A277" i="3"/>
  <c r="A372" i="3"/>
  <c r="A371" i="3"/>
  <c r="A370" i="3"/>
  <c r="A182" i="3"/>
  <c r="A334" i="3"/>
  <c r="A51" i="3"/>
  <c r="A353" i="3"/>
  <c r="A50" i="3"/>
  <c r="A91" i="3"/>
  <c r="A90" i="3"/>
  <c r="A313" i="3"/>
  <c r="A265" i="3"/>
  <c r="A69" i="3"/>
  <c r="A149" i="3"/>
  <c r="A159" i="3"/>
  <c r="A148" i="3"/>
  <c r="A93" i="3"/>
  <c r="A147" i="3"/>
  <c r="A266" i="3"/>
  <c r="A160" i="3"/>
  <c r="A77" i="3"/>
  <c r="A174" i="3"/>
  <c r="A54" i="3"/>
  <c r="A12" i="3"/>
  <c r="A201" i="3"/>
  <c r="A146" i="3"/>
  <c r="A158" i="3"/>
  <c r="A352" i="3"/>
  <c r="A11" i="3"/>
  <c r="A173" i="3"/>
  <c r="A264" i="3"/>
  <c r="A68" i="3"/>
  <c r="A138" i="3"/>
  <c r="A312" i="3"/>
  <c r="A67" i="3"/>
  <c r="A366" i="3"/>
  <c r="A137" i="3"/>
  <c r="A126" i="3"/>
  <c r="A195" i="3"/>
  <c r="A210" i="3"/>
  <c r="A125" i="3"/>
  <c r="A272" i="3"/>
  <c r="A157" i="3"/>
  <c r="A310" i="3"/>
  <c r="A311" i="3"/>
  <c r="A259" i="3"/>
  <c r="A209" i="3"/>
  <c r="A351" i="3"/>
  <c r="A367" i="3"/>
  <c r="A365" i="3"/>
  <c r="A309" i="3"/>
  <c r="A124" i="3"/>
  <c r="A364" i="3"/>
  <c r="A10" i="3"/>
  <c r="A350" i="3"/>
  <c r="A349" i="3"/>
  <c r="A263" i="3"/>
  <c r="A4" i="3"/>
  <c r="A156" i="3"/>
  <c r="A155" i="3"/>
  <c r="A112" i="3"/>
  <c r="A208" i="3"/>
  <c r="A293" i="3"/>
  <c r="A330" i="3"/>
  <c r="A60" i="3"/>
  <c r="A348" i="3"/>
  <c r="A192" i="3"/>
  <c r="A292" i="3"/>
  <c r="A136" i="3"/>
  <c r="A308" i="3"/>
  <c r="A346" i="3"/>
  <c r="A258" i="3"/>
  <c r="A220" i="3"/>
  <c r="A347" i="3"/>
  <c r="A154" i="3"/>
  <c r="A256" i="3"/>
  <c r="A153" i="3"/>
  <c r="A328" i="3"/>
  <c r="A24" i="3"/>
  <c r="A329" i="3"/>
  <c r="A59" i="3"/>
  <c r="A123" i="3"/>
  <c r="A206" i="3"/>
  <c r="A190" i="3"/>
  <c r="A76" i="3"/>
  <c r="A122" i="3"/>
  <c r="A291" i="3"/>
  <c r="A121" i="3"/>
  <c r="A111" i="3"/>
  <c r="A189" i="3"/>
  <c r="A119" i="3"/>
  <c r="A307" i="3"/>
  <c r="A191" i="3"/>
  <c r="A66" i="3"/>
  <c r="A75" i="3"/>
  <c r="A9" i="3"/>
  <c r="A166" i="3"/>
  <c r="A63" i="3"/>
  <c r="A290" i="3"/>
  <c r="A344" i="3"/>
  <c r="A345" i="3"/>
  <c r="A325" i="3"/>
  <c r="A110" i="3"/>
  <c r="A120" i="3"/>
  <c r="A271" i="3"/>
  <c r="A55" i="3"/>
  <c r="A326" i="3"/>
  <c r="A165" i="3"/>
  <c r="A74" i="3"/>
  <c r="A57" i="3"/>
  <c r="A327" i="3"/>
  <c r="A23" i="3"/>
  <c r="A217" i="3"/>
  <c r="A289" i="3"/>
  <c r="A279" i="3"/>
  <c r="A278" i="3"/>
  <c r="A343" i="3"/>
  <c r="A109" i="3"/>
  <c r="A305" i="3"/>
  <c r="A58" i="3"/>
  <c r="A145" i="3"/>
  <c r="A92" i="3"/>
  <c r="A199" i="3"/>
  <c r="A135" i="3"/>
  <c r="A306" i="3"/>
  <c r="A188" i="3"/>
  <c r="A288" i="3"/>
  <c r="A106" i="3"/>
  <c r="A362" i="3"/>
  <c r="A287" i="3"/>
  <c r="A48" i="3"/>
  <c r="A194" i="3"/>
  <c r="A342" i="3"/>
  <c r="A255" i="3"/>
  <c r="A53" i="3"/>
  <c r="A171" i="3"/>
  <c r="A84" i="3"/>
  <c r="A303" i="3"/>
  <c r="A260" i="3"/>
  <c r="A324" i="3"/>
  <c r="A118" i="3"/>
  <c r="A304" i="3"/>
  <c r="A285" i="3"/>
  <c r="A8" i="3"/>
  <c r="A205" i="3"/>
  <c r="A108" i="3"/>
  <c r="A144" i="3"/>
  <c r="A22" i="3"/>
  <c r="A72" i="3"/>
  <c r="A193" i="3"/>
  <c r="A107" i="3"/>
  <c r="A134" i="3"/>
  <c r="A247" i="3"/>
  <c r="A164" i="3"/>
  <c r="A117" i="3"/>
  <c r="A245" i="3"/>
  <c r="A361" i="3"/>
  <c r="A321" i="3"/>
  <c r="A246" i="3"/>
  <c r="A286" i="3"/>
  <c r="A323" i="3"/>
  <c r="A198" i="3"/>
  <c r="A219" i="3"/>
  <c r="A322" i="3"/>
  <c r="A101" i="3"/>
  <c r="A170" i="3"/>
  <c r="A56" i="3"/>
  <c r="A270" i="3"/>
  <c r="A102" i="3"/>
  <c r="A21" i="3"/>
  <c r="A238" i="3"/>
  <c r="A100" i="3"/>
  <c r="A341" i="3"/>
  <c r="A360" i="3"/>
  <c r="A187" i="3"/>
  <c r="A73" i="3"/>
  <c r="A254" i="3"/>
  <c r="A82" i="3"/>
  <c r="A105" i="3"/>
  <c r="A133" i="3"/>
  <c r="A301" i="3"/>
  <c r="A340" i="3"/>
  <c r="A227" i="3"/>
  <c r="A83" i="3"/>
  <c r="A163" i="3"/>
  <c r="A39" i="3"/>
  <c r="A103" i="3"/>
  <c r="A47" i="3"/>
  <c r="A284" i="3"/>
  <c r="A226" i="3"/>
  <c r="A99" i="3"/>
  <c r="A104" i="3"/>
  <c r="A268" i="3"/>
  <c r="A131" i="3"/>
  <c r="A359" i="3"/>
  <c r="A32" i="3"/>
  <c r="A363" i="3"/>
  <c r="A132" i="3"/>
  <c r="A30" i="3"/>
  <c r="A169" i="3"/>
  <c r="A31" i="3"/>
  <c r="A319" i="3"/>
  <c r="A168" i="3"/>
  <c r="A18" i="3"/>
  <c r="A20" i="3"/>
  <c r="A320" i="3"/>
  <c r="A300" i="3"/>
  <c r="A243" i="3"/>
  <c r="A81" i="3"/>
  <c r="A98" i="3"/>
  <c r="A177" i="3"/>
  <c r="A97" i="3"/>
  <c r="A283" i="3"/>
  <c r="A95" i="3"/>
  <c r="A38" i="3"/>
  <c r="A234" i="3"/>
  <c r="A46" i="3"/>
  <c r="A252" i="3"/>
  <c r="A242" i="3"/>
  <c r="A96" i="3"/>
  <c r="A186" i="3"/>
  <c r="A230" i="3"/>
  <c r="A45" i="3"/>
  <c r="A181" i="3"/>
  <c r="A218" i="3"/>
  <c r="A358" i="3"/>
  <c r="A237" i="3"/>
  <c r="A29" i="3"/>
  <c r="A141" i="3"/>
  <c r="A37" i="3"/>
  <c r="A176" i="3"/>
  <c r="A299" i="3"/>
  <c r="A143" i="3"/>
  <c r="A62" i="3"/>
  <c r="A130" i="3"/>
  <c r="A357" i="3"/>
  <c r="A225" i="3"/>
  <c r="A89" i="3"/>
  <c r="A19" i="3"/>
  <c r="A65" i="3"/>
  <c r="A44" i="3"/>
  <c r="A318" i="3"/>
  <c r="A36" i="3"/>
  <c r="A236" i="3"/>
  <c r="A274" i="3"/>
  <c r="A335" i="3"/>
  <c r="A150" i="3"/>
  <c r="A142" i="3"/>
  <c r="A197" i="3"/>
  <c r="A241" i="3"/>
  <c r="A80" i="3"/>
  <c r="A49" i="3"/>
  <c r="A129" i="3"/>
  <c r="A180" i="3"/>
  <c r="A224" i="3"/>
  <c r="A43" i="3"/>
  <c r="A251" i="3"/>
  <c r="A28" i="3"/>
  <c r="A7" i="3"/>
  <c r="A162" i="3"/>
  <c r="A140" i="3"/>
  <c r="A355" i="3"/>
  <c r="A86" i="3"/>
  <c r="A276" i="3"/>
  <c r="A332" i="3"/>
  <c r="A298" i="3"/>
  <c r="A35" i="3"/>
  <c r="A17" i="3"/>
  <c r="A282" i="3"/>
  <c r="A333" i="3"/>
  <c r="A369" i="3"/>
  <c r="A229" i="3"/>
  <c r="A214" i="3"/>
  <c r="A179" i="3"/>
  <c r="A215" i="3"/>
  <c r="A233" i="3"/>
  <c r="A316" i="3"/>
  <c r="A64" i="3"/>
  <c r="A275" i="3"/>
  <c r="A71" i="3"/>
  <c r="A317" i="3"/>
  <c r="A3" i="3"/>
  <c r="A336" i="3"/>
  <c r="A2" i="3"/>
  <c r="A42" i="3"/>
  <c r="A240" i="3"/>
  <c r="A61" i="3"/>
  <c r="A185" i="3"/>
  <c r="A244" i="3"/>
  <c r="A356" i="3"/>
  <c r="A297" i="3"/>
  <c r="A27" i="3"/>
  <c r="A204" i="3"/>
  <c r="A249" i="3"/>
  <c r="A116" i="3"/>
  <c r="A88" i="3"/>
  <c r="A212" i="3"/>
  <c r="A184" i="3"/>
  <c r="A196" i="3"/>
  <c r="A79" i="3"/>
  <c r="A211" i="3"/>
  <c r="A16" i="3"/>
  <c r="A178" i="3"/>
  <c r="A232" i="3"/>
  <c r="A175" i="3"/>
  <c r="A368" i="3"/>
  <c r="A34" i="3"/>
  <c r="A203" i="3"/>
  <c r="A85" i="3"/>
  <c r="A41" i="3"/>
  <c r="A26" i="3"/>
  <c r="A281" i="3"/>
  <c r="A128" i="3"/>
  <c r="A25" i="3"/>
  <c r="A15" i="3"/>
  <c r="A296" i="3"/>
  <c r="A315" i="3"/>
  <c r="A231" i="3"/>
  <c r="A183" i="3"/>
  <c r="A248" i="3"/>
  <c r="A314" i="3"/>
  <c r="A6" i="3"/>
  <c r="A40" i="3"/>
  <c r="A115" i="3"/>
  <c r="A33" i="3"/>
  <c r="A114" i="3"/>
  <c r="A94" i="3"/>
  <c r="A14" i="3"/>
  <c r="A280" i="3"/>
  <c r="A87" i="3"/>
  <c r="A5" i="3"/>
  <c r="A295" i="3"/>
  <c r="A127" i="3"/>
  <c r="A13" i="3"/>
  <c r="A113" i="3"/>
  <c r="A294" i="3"/>
  <c r="A70" i="3"/>
  <c r="T826" i="2"/>
  <c r="O829" i="2"/>
  <c r="O828" i="2"/>
  <c r="O827" i="2"/>
  <c r="O826" i="2"/>
  <c r="K829" i="2"/>
  <c r="K828" i="2"/>
  <c r="K827" i="2"/>
  <c r="K826" i="2"/>
  <c r="H826" i="2"/>
  <c r="F831" i="2"/>
  <c r="F830" i="2"/>
  <c r="F829" i="2"/>
  <c r="F828" i="2"/>
  <c r="F827" i="2"/>
  <c r="F826" i="2"/>
  <c r="Q472" i="2"/>
  <c r="R472" i="2" s="1"/>
  <c r="S472" i="2" s="1"/>
  <c r="Q590" i="2"/>
  <c r="R590" i="2" s="1"/>
  <c r="S590" i="2" s="1"/>
  <c r="Q448" i="2"/>
  <c r="R448" i="2" s="1"/>
  <c r="S448" i="2" s="1"/>
  <c r="Q526" i="2"/>
  <c r="R526" i="2" s="1"/>
  <c r="S526" i="2" s="1"/>
  <c r="Q346" i="2"/>
  <c r="R346" i="2" s="1"/>
  <c r="S346" i="2" s="1"/>
  <c r="Q154" i="2"/>
  <c r="R154" i="2" s="1"/>
  <c r="S154" i="2" s="1"/>
  <c r="Q616" i="2"/>
  <c r="R616" i="2" s="1"/>
  <c r="S616" i="2" s="1"/>
  <c r="Q128" i="2"/>
  <c r="R128" i="2" s="1"/>
  <c r="S128" i="2" s="1"/>
  <c r="Q70" i="2"/>
  <c r="R70" i="2" s="1"/>
  <c r="S70" i="2" s="1"/>
  <c r="Q283" i="2"/>
  <c r="R283" i="2" s="1"/>
  <c r="S283" i="2" s="1"/>
  <c r="Q168" i="2"/>
  <c r="R168" i="2" s="1"/>
  <c r="S168" i="2" s="1"/>
  <c r="Q473" i="2"/>
  <c r="R473" i="2" s="1"/>
  <c r="S473" i="2" s="1"/>
  <c r="Q643" i="2"/>
  <c r="R643" i="2" s="1"/>
  <c r="S643" i="2" s="1"/>
  <c r="Q100" i="2"/>
  <c r="R100" i="2" s="1"/>
  <c r="S100" i="2" s="1"/>
  <c r="Q591" i="2"/>
  <c r="R591" i="2" s="1"/>
  <c r="S591" i="2" s="1"/>
  <c r="Q129" i="2"/>
  <c r="R129" i="2" s="1"/>
  <c r="S129" i="2" s="1"/>
  <c r="Q498" i="2"/>
  <c r="R498" i="2" s="1"/>
  <c r="S498" i="2" s="1"/>
  <c r="Q284" i="2"/>
  <c r="R284" i="2" s="1"/>
  <c r="S284" i="2" s="1"/>
  <c r="Q320" i="2"/>
  <c r="R320" i="2" s="1"/>
  <c r="S320" i="2" s="1"/>
  <c r="Q547" i="2"/>
  <c r="R547" i="2" s="1"/>
  <c r="S547" i="2" s="1"/>
  <c r="Q187" i="2"/>
  <c r="R187" i="2" s="1"/>
  <c r="S187" i="2" s="1"/>
  <c r="Q527" i="2"/>
  <c r="R527" i="2" s="1"/>
  <c r="S527" i="2" s="1"/>
  <c r="Q568" i="2"/>
  <c r="R568" i="2" s="1"/>
  <c r="S568" i="2" s="1"/>
  <c r="Q428" i="2"/>
  <c r="R428" i="2" s="1"/>
  <c r="S428" i="2" s="1"/>
  <c r="Q347" i="2"/>
  <c r="R347" i="2" s="1"/>
  <c r="S347" i="2" s="1"/>
  <c r="Q101" i="2"/>
  <c r="R101" i="2" s="1"/>
  <c r="S101" i="2" s="1"/>
  <c r="Q203" i="2"/>
  <c r="R203" i="2" s="1"/>
  <c r="S203" i="2" s="1"/>
  <c r="Q48" i="2"/>
  <c r="R48" i="2" s="1"/>
  <c r="S48" i="2" s="1"/>
  <c r="Q474" i="2"/>
  <c r="R474" i="2" s="1"/>
  <c r="S474" i="2" s="1"/>
  <c r="Q449" i="2"/>
  <c r="R449" i="2" s="1"/>
  <c r="S449" i="2" s="1"/>
  <c r="Q12" i="2"/>
  <c r="R12" i="2" s="1"/>
  <c r="S12" i="2" s="1"/>
  <c r="Q210" i="2"/>
  <c r="R210" i="2" s="1"/>
  <c r="S210" i="2" s="1"/>
  <c r="Q670" i="2"/>
  <c r="R670" i="2" s="1"/>
  <c r="S670" i="2" s="1"/>
  <c r="Q699" i="2"/>
  <c r="R699" i="2" s="1"/>
  <c r="S699" i="2" s="1"/>
  <c r="Q450" i="2"/>
  <c r="R450" i="2" s="1"/>
  <c r="S450" i="2" s="1"/>
  <c r="Q521" i="2"/>
  <c r="R521" i="2" s="1"/>
  <c r="S521" i="2" s="1"/>
  <c r="Q29" i="2"/>
  <c r="R29" i="2" s="1"/>
  <c r="S29" i="2" s="1"/>
  <c r="Q285" i="2"/>
  <c r="R285" i="2" s="1"/>
  <c r="S285" i="2" s="1"/>
  <c r="Q20" i="2"/>
  <c r="R20" i="2" s="1"/>
  <c r="S20" i="2" s="1"/>
  <c r="Q429" i="2"/>
  <c r="R429" i="2" s="1"/>
  <c r="S429" i="2" s="1"/>
  <c r="Q71" i="2"/>
  <c r="R71" i="2" s="1"/>
  <c r="S71" i="2" s="1"/>
  <c r="Q196" i="2"/>
  <c r="R196" i="2" s="1"/>
  <c r="S196" i="2" s="1"/>
  <c r="Q130" i="2"/>
  <c r="R130" i="2" s="1"/>
  <c r="S130" i="2" s="1"/>
  <c r="Q321" i="2"/>
  <c r="R321" i="2" s="1"/>
  <c r="S321" i="2" s="1"/>
  <c r="Q617" i="2"/>
  <c r="R617" i="2" s="1"/>
  <c r="S617" i="2" s="1"/>
  <c r="Q540" i="2"/>
  <c r="R540" i="2" s="1"/>
  <c r="S540" i="2" s="1"/>
  <c r="Q708" i="2"/>
  <c r="R708" i="2" s="1"/>
  <c r="S708" i="2" s="1"/>
  <c r="Q251" i="2"/>
  <c r="R251" i="2" s="1"/>
  <c r="S251" i="2" s="1"/>
  <c r="Q169" i="2"/>
  <c r="R169" i="2" s="1"/>
  <c r="S169" i="2" s="1"/>
  <c r="Q730" i="2"/>
  <c r="R730" i="2" s="1"/>
  <c r="S730" i="2" s="1"/>
  <c r="Q644" i="2"/>
  <c r="R644" i="2" s="1"/>
  <c r="S644" i="2" s="1"/>
  <c r="Q102" i="2"/>
  <c r="R102" i="2" s="1"/>
  <c r="S102" i="2" s="1"/>
  <c r="Q683" i="2"/>
  <c r="R683" i="2" s="1"/>
  <c r="S683" i="2" s="1"/>
  <c r="Q182" i="2"/>
  <c r="R182" i="2" s="1"/>
  <c r="S182" i="2" s="1"/>
  <c r="Q569" i="2"/>
  <c r="R569" i="2" s="1"/>
  <c r="S569" i="2" s="1"/>
  <c r="Q549" i="2"/>
  <c r="R549" i="2" s="1"/>
  <c r="S549" i="2" s="1"/>
  <c r="Q49" i="2"/>
  <c r="R49" i="2" s="1"/>
  <c r="S49" i="2" s="1"/>
  <c r="Q618" i="2"/>
  <c r="R618" i="2" s="1"/>
  <c r="S618" i="2" s="1"/>
  <c r="Q592" i="2"/>
  <c r="R592" i="2" s="1"/>
  <c r="S592" i="2" s="1"/>
  <c r="Q348" i="2"/>
  <c r="R348" i="2" s="1"/>
  <c r="S348" i="2" s="1"/>
  <c r="Q3" i="2"/>
  <c r="R3" i="2" s="1"/>
  <c r="S3" i="2" s="1"/>
  <c r="Q211" i="2"/>
  <c r="R211" i="2" s="1"/>
  <c r="S211" i="2" s="1"/>
  <c r="Q229" i="2"/>
  <c r="R229" i="2" s="1"/>
  <c r="S229" i="2" s="1"/>
  <c r="Q475" i="2"/>
  <c r="R475" i="2" s="1"/>
  <c r="S475" i="2" s="1"/>
  <c r="Q570" i="2"/>
  <c r="R570" i="2" s="1"/>
  <c r="S570" i="2" s="1"/>
  <c r="Q219" i="2"/>
  <c r="R219" i="2" s="1"/>
  <c r="S219" i="2" s="1"/>
  <c r="Q4" i="2"/>
  <c r="R4" i="2" s="1"/>
  <c r="S4" i="2" s="1"/>
  <c r="Q21" i="2"/>
  <c r="R21" i="2" s="1"/>
  <c r="S21" i="2" s="1"/>
  <c r="Q677" i="2"/>
  <c r="R677" i="2" s="1"/>
  <c r="S677" i="2" s="1"/>
  <c r="Q541" i="2"/>
  <c r="R541" i="2" s="1"/>
  <c r="S541" i="2" s="1"/>
  <c r="Q410" i="2"/>
  <c r="R410" i="2" s="1"/>
  <c r="S410" i="2" s="1"/>
  <c r="Q754" i="2"/>
  <c r="R754" i="2" s="1"/>
  <c r="S754" i="2" s="1"/>
  <c r="Q30" i="2"/>
  <c r="R30" i="2" s="1"/>
  <c r="S30" i="2" s="1"/>
  <c r="Q189" i="2"/>
  <c r="R189" i="2" s="1"/>
  <c r="S189" i="2" s="1"/>
  <c r="Q13" i="2"/>
  <c r="R13" i="2" s="1"/>
  <c r="S13" i="2" s="1"/>
  <c r="Q322" i="2"/>
  <c r="R322" i="2" s="1"/>
  <c r="S322" i="2" s="1"/>
  <c r="Q286" i="2"/>
  <c r="R286" i="2" s="1"/>
  <c r="S286" i="2" s="1"/>
  <c r="Q476" i="2"/>
  <c r="R476" i="2" s="1"/>
  <c r="S476" i="2" s="1"/>
  <c r="Q156" i="2"/>
  <c r="R156" i="2" s="1"/>
  <c r="S156" i="2" s="1"/>
  <c r="Q157" i="2"/>
  <c r="R157" i="2" s="1"/>
  <c r="S157" i="2" s="1"/>
  <c r="Q120" i="2"/>
  <c r="R120" i="2" s="1"/>
  <c r="S120" i="2" s="1"/>
  <c r="Q499" i="2"/>
  <c r="R499" i="2" s="1"/>
  <c r="S499" i="2" s="1"/>
  <c r="Q690" i="2"/>
  <c r="R690" i="2" s="1"/>
  <c r="S690" i="2" s="1"/>
  <c r="Q209" i="2"/>
  <c r="R209" i="2" s="1"/>
  <c r="S209" i="2" s="1"/>
  <c r="Q164" i="2"/>
  <c r="R164" i="2" s="1"/>
  <c r="S164" i="2" s="1"/>
  <c r="Q75" i="2"/>
  <c r="R75" i="2" s="1"/>
  <c r="S75" i="2" s="1"/>
  <c r="Q252" i="2"/>
  <c r="R252" i="2" s="1"/>
  <c r="S252" i="2" s="1"/>
  <c r="Q411" i="2"/>
  <c r="R411" i="2" s="1"/>
  <c r="S411" i="2" s="1"/>
  <c r="Q165" i="2"/>
  <c r="R165" i="2" s="1"/>
  <c r="S165" i="2" s="1"/>
  <c r="Q380" i="2"/>
  <c r="R380" i="2" s="1"/>
  <c r="S380" i="2" s="1"/>
  <c r="Q729" i="2"/>
  <c r="R729" i="2" s="1"/>
  <c r="S729" i="2" s="1"/>
  <c r="Q684" i="2"/>
  <c r="R684" i="2" s="1"/>
  <c r="S684" i="2" s="1"/>
  <c r="Q319" i="2"/>
  <c r="R319" i="2" s="1"/>
  <c r="S319" i="2" s="1"/>
  <c r="Q782" i="2"/>
  <c r="R782" i="2" s="1"/>
  <c r="S782" i="2" s="1"/>
  <c r="Q131" i="2"/>
  <c r="R131" i="2" s="1"/>
  <c r="S131" i="2" s="1"/>
  <c r="Q646" i="2"/>
  <c r="R646" i="2" s="1"/>
  <c r="S646" i="2" s="1"/>
  <c r="Q430" i="2"/>
  <c r="R430" i="2" s="1"/>
  <c r="S430" i="2" s="1"/>
  <c r="Q349" i="2"/>
  <c r="R349" i="2" s="1"/>
  <c r="S349" i="2" s="1"/>
  <c r="Q775" i="2"/>
  <c r="R775" i="2" s="1"/>
  <c r="S775" i="2" s="1"/>
  <c r="Q522" i="2"/>
  <c r="R522" i="2" s="1"/>
  <c r="S522" i="2" s="1"/>
  <c r="Q731" i="2"/>
  <c r="R731" i="2" s="1"/>
  <c r="S731" i="2" s="1"/>
  <c r="Q275" i="2"/>
  <c r="R275" i="2" s="1"/>
  <c r="S275" i="2" s="1"/>
  <c r="Q345" i="2"/>
  <c r="R345" i="2" s="1"/>
  <c r="S345" i="2" s="1"/>
  <c r="Q230" i="2"/>
  <c r="R230" i="2" s="1"/>
  <c r="S230" i="2" s="1"/>
  <c r="Q645" i="2"/>
  <c r="R645" i="2" s="1"/>
  <c r="S645" i="2" s="1"/>
  <c r="Q212" i="2"/>
  <c r="R212" i="2" s="1"/>
  <c r="S212" i="2" s="1"/>
  <c r="Q671" i="2"/>
  <c r="R671" i="2" s="1"/>
  <c r="S671" i="2" s="1"/>
  <c r="Q329" i="2"/>
  <c r="R329" i="2" s="1"/>
  <c r="S329" i="2" s="1"/>
  <c r="Q190" i="2"/>
  <c r="R190" i="2" s="1"/>
  <c r="S190" i="2" s="1"/>
  <c r="Q528" i="2"/>
  <c r="R528" i="2" s="1"/>
  <c r="S528" i="2" s="1"/>
  <c r="Q333" i="2"/>
  <c r="R333" i="2" s="1"/>
  <c r="S333" i="2" s="1"/>
  <c r="Q660" i="2"/>
  <c r="R660" i="2" s="1"/>
  <c r="S660" i="2" s="1"/>
  <c r="Q776" i="2"/>
  <c r="R776" i="2" s="1"/>
  <c r="S776" i="2" s="1"/>
  <c r="Q158" i="2"/>
  <c r="R158" i="2" s="1"/>
  <c r="S158" i="2" s="1"/>
  <c r="Q550" i="2"/>
  <c r="R550" i="2" s="1"/>
  <c r="S550" i="2" s="1"/>
  <c r="Q451" i="2"/>
  <c r="R451" i="2" s="1"/>
  <c r="S451" i="2" s="1"/>
  <c r="Q51" i="2"/>
  <c r="R51" i="2" s="1"/>
  <c r="S51" i="2" s="1"/>
  <c r="Q709" i="2"/>
  <c r="R709" i="2" s="1"/>
  <c r="S709" i="2" s="1"/>
  <c r="Q14" i="2"/>
  <c r="R14" i="2" s="1"/>
  <c r="S14" i="2" s="1"/>
  <c r="Q220" i="2"/>
  <c r="R220" i="2" s="1"/>
  <c r="S220" i="2" s="1"/>
  <c r="Q755" i="2"/>
  <c r="R755" i="2" s="1"/>
  <c r="S755" i="2" s="1"/>
  <c r="Q5" i="2"/>
  <c r="R5" i="2" s="1"/>
  <c r="S5" i="2" s="1"/>
  <c r="Q183" i="2"/>
  <c r="R183" i="2" s="1"/>
  <c r="S183" i="2" s="1"/>
  <c r="Q170" i="2"/>
  <c r="R170" i="2" s="1"/>
  <c r="S170" i="2" s="1"/>
  <c r="Q593" i="2"/>
  <c r="R593" i="2" s="1"/>
  <c r="S593" i="2" s="1"/>
  <c r="Q191" i="2"/>
  <c r="R191" i="2" s="1"/>
  <c r="S191" i="2" s="1"/>
  <c r="Q807" i="2"/>
  <c r="R807" i="2" s="1"/>
  <c r="S807" i="2" s="1"/>
  <c r="Q556" i="2"/>
  <c r="R556" i="2" s="1"/>
  <c r="S556" i="2" s="1"/>
  <c r="Q276" i="2"/>
  <c r="R276" i="2" s="1"/>
  <c r="S276" i="2" s="1"/>
  <c r="Q808" i="2"/>
  <c r="R808" i="2" s="1"/>
  <c r="S808" i="2" s="1"/>
  <c r="Q704" i="2"/>
  <c r="R704" i="2" s="1"/>
  <c r="S704" i="2" s="1"/>
  <c r="Q231" i="2"/>
  <c r="R231" i="2" s="1"/>
  <c r="S231" i="2" s="1"/>
  <c r="Q529" i="2"/>
  <c r="R529" i="2" s="1"/>
  <c r="S529" i="2" s="1"/>
  <c r="Q647" i="2"/>
  <c r="R647" i="2" s="1"/>
  <c r="S647" i="2" s="1"/>
  <c r="Q412" i="2"/>
  <c r="R412" i="2" s="1"/>
  <c r="S412" i="2" s="1"/>
  <c r="Q700" i="2"/>
  <c r="R700" i="2" s="1"/>
  <c r="S700" i="2" s="1"/>
  <c r="Q22" i="2"/>
  <c r="R22" i="2" s="1"/>
  <c r="S22" i="2" s="1"/>
  <c r="Q205" i="2"/>
  <c r="R205" i="2" s="1"/>
  <c r="S205" i="2" s="1"/>
  <c r="Q175" i="2"/>
  <c r="R175" i="2" s="1"/>
  <c r="S175" i="2" s="1"/>
  <c r="Q213" i="2"/>
  <c r="R213" i="2" s="1"/>
  <c r="S213" i="2" s="1"/>
  <c r="Q620" i="2"/>
  <c r="R620" i="2" s="1"/>
  <c r="S620" i="2" s="1"/>
  <c r="Q500" i="2"/>
  <c r="R500" i="2" s="1"/>
  <c r="S500" i="2" s="1"/>
  <c r="Q781" i="2"/>
  <c r="R781" i="2" s="1"/>
  <c r="S781" i="2" s="1"/>
  <c r="Q323" i="2"/>
  <c r="R323" i="2" s="1"/>
  <c r="S323" i="2" s="1"/>
  <c r="Q278" i="2"/>
  <c r="R278" i="2" s="1"/>
  <c r="S278" i="2" s="1"/>
  <c r="Q31" i="2"/>
  <c r="R31" i="2" s="1"/>
  <c r="S31" i="2" s="1"/>
  <c r="Q192" i="2"/>
  <c r="R192" i="2" s="1"/>
  <c r="S192" i="2" s="1"/>
  <c r="Q452" i="2"/>
  <c r="R452" i="2" s="1"/>
  <c r="S452" i="2" s="1"/>
  <c r="Q736" i="2"/>
  <c r="R736" i="2" s="1"/>
  <c r="S736" i="2" s="1"/>
  <c r="Q809" i="2"/>
  <c r="R809" i="2" s="1"/>
  <c r="S809" i="2" s="1"/>
  <c r="Q619" i="2"/>
  <c r="R619" i="2" s="1"/>
  <c r="S619" i="2" s="1"/>
  <c r="Q50" i="2"/>
  <c r="R50" i="2" s="1"/>
  <c r="S50" i="2" s="1"/>
  <c r="Q685" i="2"/>
  <c r="R685" i="2" s="1"/>
  <c r="S685" i="2" s="1"/>
  <c r="Q197" i="2"/>
  <c r="R197" i="2" s="1"/>
  <c r="S197" i="2" s="1"/>
  <c r="Q710" i="2"/>
  <c r="R710" i="2" s="1"/>
  <c r="S710" i="2" s="1"/>
  <c r="Q52" i="2"/>
  <c r="R52" i="2" s="1"/>
  <c r="S52" i="2" s="1"/>
  <c r="Q253" i="2"/>
  <c r="R253" i="2" s="1"/>
  <c r="S253" i="2" s="1"/>
  <c r="Q811" i="2"/>
  <c r="R811" i="2" s="1"/>
  <c r="S811" i="2" s="1"/>
  <c r="Q431" i="2"/>
  <c r="R431" i="2" s="1"/>
  <c r="S431" i="2" s="1"/>
  <c r="Q813" i="2"/>
  <c r="R813" i="2" s="1"/>
  <c r="S813" i="2" s="1"/>
  <c r="Q144" i="2"/>
  <c r="R144" i="2" s="1"/>
  <c r="S144" i="2" s="1"/>
  <c r="Q678" i="2"/>
  <c r="R678" i="2" s="1"/>
  <c r="S678" i="2" s="1"/>
  <c r="Q691" i="2"/>
  <c r="R691" i="2" s="1"/>
  <c r="S691" i="2" s="1"/>
  <c r="Q47" i="2"/>
  <c r="R47" i="2" s="1"/>
  <c r="S47" i="2" s="1"/>
  <c r="Q572" i="2"/>
  <c r="R572" i="2" s="1"/>
  <c r="S572" i="2" s="1"/>
  <c r="Q350" i="2"/>
  <c r="R350" i="2" s="1"/>
  <c r="S350" i="2" s="1"/>
  <c r="Q15" i="2"/>
  <c r="R15" i="2" s="1"/>
  <c r="S15" i="2" s="1"/>
  <c r="Q171" i="2"/>
  <c r="R171" i="2" s="1"/>
  <c r="S171" i="2" s="1"/>
  <c r="Q594" i="2"/>
  <c r="R594" i="2" s="1"/>
  <c r="S594" i="2" s="1"/>
  <c r="Q796" i="2"/>
  <c r="R796" i="2" s="1"/>
  <c r="S796" i="2" s="1"/>
  <c r="Q153" i="2"/>
  <c r="R153" i="2" s="1"/>
  <c r="S153" i="2" s="1"/>
  <c r="Q542" i="2"/>
  <c r="R542" i="2" s="1"/>
  <c r="S542" i="2" s="1"/>
  <c r="Q176" i="2"/>
  <c r="R176" i="2" s="1"/>
  <c r="S176" i="2" s="1"/>
  <c r="Q758" i="2"/>
  <c r="R758" i="2" s="1"/>
  <c r="S758" i="2" s="1"/>
  <c r="Q555" i="2"/>
  <c r="R555" i="2" s="1"/>
  <c r="S555" i="2" s="1"/>
  <c r="Q501" i="2"/>
  <c r="R501" i="2" s="1"/>
  <c r="S501" i="2" s="1"/>
  <c r="Q477" i="2"/>
  <c r="R477" i="2" s="1"/>
  <c r="S477" i="2" s="1"/>
  <c r="Q277" i="2"/>
  <c r="R277" i="2" s="1"/>
  <c r="S277" i="2" s="1"/>
  <c r="Q287" i="2"/>
  <c r="R287" i="2" s="1"/>
  <c r="S287" i="2" s="1"/>
  <c r="Q381" i="2"/>
  <c r="R381" i="2" s="1"/>
  <c r="S381" i="2" s="1"/>
  <c r="Q324" i="2"/>
  <c r="R324" i="2" s="1"/>
  <c r="S324" i="2" s="1"/>
  <c r="Q198" i="2"/>
  <c r="R198" i="2" s="1"/>
  <c r="S198" i="2" s="1"/>
  <c r="Q551" i="2"/>
  <c r="R551" i="2" s="1"/>
  <c r="S551" i="2" s="1"/>
  <c r="Q524" i="2"/>
  <c r="R524" i="2" s="1"/>
  <c r="S524" i="2" s="1"/>
  <c r="Q810" i="2"/>
  <c r="R810" i="2" s="1"/>
  <c r="S810" i="2" s="1"/>
  <c r="Q812" i="2"/>
  <c r="R812" i="2" s="1"/>
  <c r="S812" i="2" s="1"/>
  <c r="Q6" i="2"/>
  <c r="R6" i="2" s="1"/>
  <c r="S6" i="2" s="1"/>
  <c r="Q814" i="2"/>
  <c r="R814" i="2" s="1"/>
  <c r="S814" i="2" s="1"/>
  <c r="Q711" i="2"/>
  <c r="R711" i="2" s="1"/>
  <c r="S711" i="2" s="1"/>
  <c r="Q23" i="2"/>
  <c r="R23" i="2" s="1"/>
  <c r="S23" i="2" s="1"/>
  <c r="Q777" i="2"/>
  <c r="R777" i="2" s="1"/>
  <c r="S777" i="2" s="1"/>
  <c r="Q288" i="2"/>
  <c r="R288" i="2" s="1"/>
  <c r="S288" i="2" s="1"/>
  <c r="Q756" i="2"/>
  <c r="R756" i="2" s="1"/>
  <c r="S756" i="2" s="1"/>
  <c r="Q815" i="2"/>
  <c r="R815" i="2" s="1"/>
  <c r="S815" i="2" s="1"/>
  <c r="Q54" i="2"/>
  <c r="R54" i="2" s="1"/>
  <c r="S54" i="2" s="1"/>
  <c r="Q672" i="2"/>
  <c r="R672" i="2" s="1"/>
  <c r="S672" i="2" s="1"/>
  <c r="Q104" i="2"/>
  <c r="R104" i="2" s="1"/>
  <c r="S104" i="2" s="1"/>
  <c r="Q432" i="2"/>
  <c r="R432" i="2" s="1"/>
  <c r="S432" i="2" s="1"/>
  <c r="Q478" i="2"/>
  <c r="R478" i="2" s="1"/>
  <c r="S478" i="2" s="1"/>
  <c r="Q184" i="2"/>
  <c r="R184" i="2" s="1"/>
  <c r="S184" i="2" s="1"/>
  <c r="Q679" i="2"/>
  <c r="R679" i="2" s="1"/>
  <c r="S679" i="2" s="1"/>
  <c r="Q523" i="2"/>
  <c r="R523" i="2" s="1"/>
  <c r="S523" i="2" s="1"/>
  <c r="Q701" i="2"/>
  <c r="R701" i="2" s="1"/>
  <c r="S701" i="2" s="1"/>
  <c r="Q279" i="2"/>
  <c r="R279" i="2" s="1"/>
  <c r="S279" i="2" s="1"/>
  <c r="Q816" i="2"/>
  <c r="R816" i="2" s="1"/>
  <c r="S816" i="2" s="1"/>
  <c r="Q732" i="2"/>
  <c r="R732" i="2" s="1"/>
  <c r="S732" i="2" s="1"/>
  <c r="Q503" i="2"/>
  <c r="R503" i="2" s="1"/>
  <c r="S503" i="2" s="1"/>
  <c r="Q817" i="2"/>
  <c r="R817" i="2" s="1"/>
  <c r="S817" i="2" s="1"/>
  <c r="Q33" i="2"/>
  <c r="R33" i="2" s="1"/>
  <c r="S33" i="2" s="1"/>
  <c r="Q232" i="2"/>
  <c r="R232" i="2" s="1"/>
  <c r="S232" i="2" s="1"/>
  <c r="Q778" i="2"/>
  <c r="R778" i="2" s="1"/>
  <c r="S778" i="2" s="1"/>
  <c r="Q289" i="2"/>
  <c r="R289" i="2" s="1"/>
  <c r="S289" i="2" s="1"/>
  <c r="Q351" i="2"/>
  <c r="R351" i="2" s="1"/>
  <c r="S351" i="2" s="1"/>
  <c r="Q173" i="2"/>
  <c r="R173" i="2" s="1"/>
  <c r="S173" i="2" s="1"/>
  <c r="Q55" i="2"/>
  <c r="R55" i="2" s="1"/>
  <c r="S55" i="2" s="1"/>
  <c r="Q686" i="2"/>
  <c r="R686" i="2" s="1"/>
  <c r="S686" i="2" s="1"/>
  <c r="Q621" i="2"/>
  <c r="R621" i="2" s="1"/>
  <c r="S621" i="2" s="1"/>
  <c r="Q132" i="2"/>
  <c r="R132" i="2" s="1"/>
  <c r="S132" i="2" s="1"/>
  <c r="Q780" i="2"/>
  <c r="R780" i="2" s="1"/>
  <c r="S780" i="2" s="1"/>
  <c r="Q692" i="2"/>
  <c r="R692" i="2" s="1"/>
  <c r="S692" i="2" s="1"/>
  <c r="Q543" i="2"/>
  <c r="R543" i="2" s="1"/>
  <c r="S543" i="2" s="1"/>
  <c r="Q821" i="2"/>
  <c r="R821" i="2" s="1"/>
  <c r="S821" i="2" s="1"/>
  <c r="Q221" i="2"/>
  <c r="R221" i="2" s="1"/>
  <c r="S221" i="2" s="1"/>
  <c r="Q648" i="2"/>
  <c r="R648" i="2" s="1"/>
  <c r="S648" i="2" s="1"/>
  <c r="Q413" i="2"/>
  <c r="R413" i="2" s="1"/>
  <c r="S413" i="2" s="1"/>
  <c r="Q32" i="2"/>
  <c r="R32" i="2" s="1"/>
  <c r="S32" i="2" s="1"/>
  <c r="Q16" i="2"/>
  <c r="R16" i="2" s="1"/>
  <c r="S16" i="2" s="1"/>
  <c r="Q530" i="2"/>
  <c r="R530" i="2" s="1"/>
  <c r="S530" i="2" s="1"/>
  <c r="Q172" i="2"/>
  <c r="R172" i="2" s="1"/>
  <c r="S172" i="2" s="1"/>
  <c r="Q574" i="2"/>
  <c r="R574" i="2" s="1"/>
  <c r="S574" i="2" s="1"/>
  <c r="Q214" i="2"/>
  <c r="R214" i="2" s="1"/>
  <c r="S214" i="2" s="1"/>
  <c r="Q573" i="2"/>
  <c r="R573" i="2" s="1"/>
  <c r="S573" i="2" s="1"/>
  <c r="Q818" i="2"/>
  <c r="R818" i="2" s="1"/>
  <c r="S818" i="2" s="1"/>
  <c r="Q325" i="2"/>
  <c r="R325" i="2" s="1"/>
  <c r="S325" i="2" s="1"/>
  <c r="Q622" i="2"/>
  <c r="R622" i="2" s="1"/>
  <c r="S622" i="2" s="1"/>
  <c r="Q24" i="2"/>
  <c r="R24" i="2" s="1"/>
  <c r="S24" i="2" s="1"/>
  <c r="Q290" i="2"/>
  <c r="R290" i="2" s="1"/>
  <c r="S290" i="2" s="1"/>
  <c r="Q779" i="2"/>
  <c r="R779" i="2" s="1"/>
  <c r="S779" i="2" s="1"/>
  <c r="Q254" i="2"/>
  <c r="R254" i="2" s="1"/>
  <c r="S254" i="2" s="1"/>
  <c r="Q453" i="2"/>
  <c r="R453" i="2" s="1"/>
  <c r="S453" i="2" s="1"/>
  <c r="Q353" i="2"/>
  <c r="R353" i="2" s="1"/>
  <c r="S353" i="2" s="1"/>
  <c r="Q207" i="2"/>
  <c r="R207" i="2" s="1"/>
  <c r="S207" i="2" s="1"/>
  <c r="Q552" i="2"/>
  <c r="R552" i="2" s="1"/>
  <c r="S552" i="2" s="1"/>
  <c r="Q824" i="2"/>
  <c r="R824" i="2" s="1"/>
  <c r="S824" i="2" s="1"/>
  <c r="Q822" i="2"/>
  <c r="R822" i="2" s="1"/>
  <c r="S822" i="2" s="1"/>
  <c r="Q673" i="2"/>
  <c r="R673" i="2" s="1"/>
  <c r="S673" i="2" s="1"/>
  <c r="Q757" i="2"/>
  <c r="R757" i="2" s="1"/>
  <c r="S757" i="2" s="1"/>
  <c r="Q56" i="2"/>
  <c r="R56" i="2" s="1"/>
  <c r="S56" i="2" s="1"/>
  <c r="Q557" i="2"/>
  <c r="R557" i="2" s="1"/>
  <c r="S557" i="2" s="1"/>
  <c r="Q479" i="2"/>
  <c r="R479" i="2" s="1"/>
  <c r="S479" i="2" s="1"/>
  <c r="Q414" i="2"/>
  <c r="R414" i="2" s="1"/>
  <c r="S414" i="2" s="1"/>
  <c r="Q504" i="2"/>
  <c r="R504" i="2" s="1"/>
  <c r="S504" i="2" s="1"/>
  <c r="Q595" i="2"/>
  <c r="R595" i="2" s="1"/>
  <c r="S595" i="2" s="1"/>
  <c r="Q280" i="2"/>
  <c r="R280" i="2" s="1"/>
  <c r="S280" i="2" s="1"/>
  <c r="Q525" i="2"/>
  <c r="R525" i="2" s="1"/>
  <c r="S525" i="2" s="1"/>
  <c r="Q281" i="2"/>
  <c r="R281" i="2" s="1"/>
  <c r="S281" i="2" s="1"/>
  <c r="Q416" i="2"/>
  <c r="R416" i="2" s="1"/>
  <c r="S416" i="2" s="1"/>
  <c r="Q134" i="2"/>
  <c r="R134" i="2" s="1"/>
  <c r="S134" i="2" s="1"/>
  <c r="Q17" i="2"/>
  <c r="R17" i="2" s="1"/>
  <c r="S17" i="2" s="1"/>
  <c r="Q823" i="2"/>
  <c r="R823" i="2" s="1"/>
  <c r="S823" i="2" s="1"/>
  <c r="Q819" i="2"/>
  <c r="R819" i="2" s="1"/>
  <c r="S819" i="2" s="1"/>
  <c r="Q785" i="2"/>
  <c r="R785" i="2" s="1"/>
  <c r="S785" i="2" s="1"/>
  <c r="Q2" i="2"/>
  <c r="R2" i="2" s="1"/>
  <c r="S2" i="2" s="1"/>
  <c r="Q185" i="2"/>
  <c r="R185" i="2" s="1"/>
  <c r="S185" i="2" s="1"/>
  <c r="Q199" i="2"/>
  <c r="R199" i="2" s="1"/>
  <c r="S199" i="2" s="1"/>
  <c r="Q282" i="2"/>
  <c r="R282" i="2" s="1"/>
  <c r="S282" i="2" s="1"/>
  <c r="Q788" i="2"/>
  <c r="R788" i="2" s="1"/>
  <c r="S788" i="2" s="1"/>
  <c r="Q502" i="2"/>
  <c r="R502" i="2" s="1"/>
  <c r="S502" i="2" s="1"/>
  <c r="Q783" i="2"/>
  <c r="R783" i="2" s="1"/>
  <c r="S783" i="2" s="1"/>
  <c r="Q7" i="2"/>
  <c r="R7" i="2" s="1"/>
  <c r="S7" i="2" s="1"/>
  <c r="Q74" i="2"/>
  <c r="R74" i="2" s="1"/>
  <c r="S74" i="2" s="1"/>
  <c r="Q575" i="2"/>
  <c r="R575" i="2" s="1"/>
  <c r="S575" i="2" s="1"/>
  <c r="Q105" i="2"/>
  <c r="R105" i="2" s="1"/>
  <c r="S105" i="2" s="1"/>
  <c r="Q415" i="2"/>
  <c r="R415" i="2" s="1"/>
  <c r="S415" i="2" s="1"/>
  <c r="Q544" i="2"/>
  <c r="R544" i="2" s="1"/>
  <c r="S544" i="2" s="1"/>
  <c r="Q200" i="2"/>
  <c r="R200" i="2" s="1"/>
  <c r="S200" i="2" s="1"/>
  <c r="Q693" i="2"/>
  <c r="R693" i="2" s="1"/>
  <c r="S693" i="2" s="1"/>
  <c r="Q558" i="2"/>
  <c r="R558" i="2" s="1"/>
  <c r="S558" i="2" s="1"/>
  <c r="Q382" i="2"/>
  <c r="R382" i="2" s="1"/>
  <c r="S382" i="2" s="1"/>
  <c r="Q789" i="2"/>
  <c r="R789" i="2" s="1"/>
  <c r="S789" i="2" s="1"/>
  <c r="Q650" i="2"/>
  <c r="R650" i="2" s="1"/>
  <c r="S650" i="2" s="1"/>
  <c r="Q133" i="2"/>
  <c r="R133" i="2" s="1"/>
  <c r="S133" i="2" s="1"/>
  <c r="Q596" i="2"/>
  <c r="R596" i="2" s="1"/>
  <c r="S596" i="2" s="1"/>
  <c r="Q34" i="2"/>
  <c r="R34" i="2" s="1"/>
  <c r="S34" i="2" s="1"/>
  <c r="Q733" i="2"/>
  <c r="R733" i="2" s="1"/>
  <c r="S733" i="2" s="1"/>
  <c r="Q786" i="2"/>
  <c r="R786" i="2" s="1"/>
  <c r="S786" i="2" s="1"/>
  <c r="Q215" i="2"/>
  <c r="R215" i="2" s="1"/>
  <c r="S215" i="2" s="1"/>
  <c r="Q222" i="2"/>
  <c r="R222" i="2" s="1"/>
  <c r="S222" i="2" s="1"/>
  <c r="Q784" i="2"/>
  <c r="R784" i="2" s="1"/>
  <c r="S784" i="2" s="1"/>
  <c r="Q433" i="2"/>
  <c r="R433" i="2" s="1"/>
  <c r="S433" i="2" s="1"/>
  <c r="Q790" i="2"/>
  <c r="R790" i="2" s="1"/>
  <c r="S790" i="2" s="1"/>
  <c r="Q383" i="2"/>
  <c r="R383" i="2" s="1"/>
  <c r="S383" i="2" s="1"/>
  <c r="Q193" i="2"/>
  <c r="R193" i="2" s="1"/>
  <c r="S193" i="2" s="1"/>
  <c r="Q25" i="2"/>
  <c r="R25" i="2" s="1"/>
  <c r="S25" i="2" s="1"/>
  <c r="Q680" i="2"/>
  <c r="R680" i="2" s="1"/>
  <c r="S680" i="2" s="1"/>
  <c r="Q681" i="2"/>
  <c r="R681" i="2" s="1"/>
  <c r="S681" i="2" s="1"/>
  <c r="Q820" i="2"/>
  <c r="R820" i="2" s="1"/>
  <c r="S820" i="2" s="1"/>
  <c r="Q649" i="2"/>
  <c r="R649" i="2" s="1"/>
  <c r="S649" i="2" s="1"/>
  <c r="Q418" i="2"/>
  <c r="R418" i="2" s="1"/>
  <c r="S418" i="2" s="1"/>
  <c r="Q702" i="2"/>
  <c r="R702" i="2" s="1"/>
  <c r="S702" i="2" s="1"/>
  <c r="Q791" i="2"/>
  <c r="R791" i="2" s="1"/>
  <c r="S791" i="2" s="1"/>
  <c r="Q712" i="2"/>
  <c r="R712" i="2" s="1"/>
  <c r="S712" i="2" s="1"/>
  <c r="Q795" i="2"/>
  <c r="R795" i="2" s="1"/>
  <c r="S795" i="2" s="1"/>
  <c r="Q292" i="2"/>
  <c r="R292" i="2" s="1"/>
  <c r="S292" i="2" s="1"/>
  <c r="Q787" i="2"/>
  <c r="R787" i="2" s="1"/>
  <c r="S787" i="2" s="1"/>
  <c r="Q106" i="2"/>
  <c r="R106" i="2" s="1"/>
  <c r="S106" i="2" s="1"/>
  <c r="Q797" i="2"/>
  <c r="R797" i="2" s="1"/>
  <c r="S797" i="2" s="1"/>
  <c r="Q291" i="2"/>
  <c r="R291" i="2" s="1"/>
  <c r="S291" i="2" s="1"/>
  <c r="Q26" i="2"/>
  <c r="R26" i="2" s="1"/>
  <c r="S26" i="2" s="1"/>
  <c r="Q174" i="2"/>
  <c r="R174" i="2" s="1"/>
  <c r="S174" i="2" s="1"/>
  <c r="Q687" i="2"/>
  <c r="R687" i="2" s="1"/>
  <c r="S687" i="2" s="1"/>
  <c r="Q18" i="2"/>
  <c r="R18" i="2" s="1"/>
  <c r="S18" i="2" s="1"/>
  <c r="Q792" i="2"/>
  <c r="R792" i="2" s="1"/>
  <c r="S792" i="2" s="1"/>
  <c r="Q734" i="2"/>
  <c r="R734" i="2" s="1"/>
  <c r="S734" i="2" s="1"/>
  <c r="Q194" i="2"/>
  <c r="R194" i="2" s="1"/>
  <c r="S194" i="2" s="1"/>
  <c r="Q201" i="2"/>
  <c r="R201" i="2" s="1"/>
  <c r="S201" i="2" s="1"/>
  <c r="Q233" i="2"/>
  <c r="R233" i="2" s="1"/>
  <c r="S233" i="2" s="1"/>
  <c r="Q417" i="2"/>
  <c r="R417" i="2" s="1"/>
  <c r="S417" i="2" s="1"/>
  <c r="Q668" i="2"/>
  <c r="R668" i="2" s="1"/>
  <c r="S668" i="2" s="1"/>
  <c r="Q682" i="2"/>
  <c r="R682" i="2" s="1"/>
  <c r="S682" i="2" s="1"/>
  <c r="Q577" i="2"/>
  <c r="R577" i="2" s="1"/>
  <c r="S577" i="2" s="1"/>
  <c r="Q419" i="2"/>
  <c r="R419" i="2" s="1"/>
  <c r="S419" i="2" s="1"/>
  <c r="Q798" i="2"/>
  <c r="R798" i="2" s="1"/>
  <c r="S798" i="2" s="1"/>
  <c r="Q420" i="2"/>
  <c r="R420" i="2" s="1"/>
  <c r="S420" i="2" s="1"/>
  <c r="Q793" i="2"/>
  <c r="R793" i="2" s="1"/>
  <c r="S793" i="2" s="1"/>
  <c r="Q421" i="2"/>
  <c r="R421" i="2" s="1"/>
  <c r="S421" i="2" s="1"/>
  <c r="Q674" i="2"/>
  <c r="R674" i="2" s="1"/>
  <c r="S674" i="2" s="1"/>
  <c r="Q435" i="2"/>
  <c r="R435" i="2" s="1"/>
  <c r="S435" i="2" s="1"/>
  <c r="Q216" i="2"/>
  <c r="R216" i="2" s="1"/>
  <c r="S216" i="2" s="1"/>
  <c r="Q234" i="2"/>
  <c r="R234" i="2" s="1"/>
  <c r="S234" i="2" s="1"/>
  <c r="Q531" i="2"/>
  <c r="R531" i="2" s="1"/>
  <c r="S531" i="2" s="1"/>
  <c r="Q703" i="2"/>
  <c r="R703" i="2" s="1"/>
  <c r="S703" i="2" s="1"/>
  <c r="Q546" i="2"/>
  <c r="R546" i="2" s="1"/>
  <c r="S546" i="2" s="1"/>
  <c r="Q794" i="2"/>
  <c r="R794" i="2" s="1"/>
  <c r="S794" i="2" s="1"/>
  <c r="Q327" i="2"/>
  <c r="R327" i="2" s="1"/>
  <c r="S327" i="2" s="1"/>
  <c r="Q195" i="2"/>
  <c r="R195" i="2" s="1"/>
  <c r="S195" i="2" s="1"/>
  <c r="Q597" i="2"/>
  <c r="R597" i="2" s="1"/>
  <c r="S597" i="2" s="1"/>
  <c r="Q805" i="2"/>
  <c r="R805" i="2" s="1"/>
  <c r="S805" i="2" s="1"/>
  <c r="Q255" i="2"/>
  <c r="R255" i="2" s="1"/>
  <c r="S255" i="2" s="1"/>
  <c r="Q257" i="2"/>
  <c r="R257" i="2" s="1"/>
  <c r="S257" i="2" s="1"/>
  <c r="Q624" i="2"/>
  <c r="R624" i="2" s="1"/>
  <c r="S624" i="2" s="1"/>
  <c r="Q354" i="2"/>
  <c r="R354" i="2" s="1"/>
  <c r="S354" i="2" s="1"/>
  <c r="Q352" i="2"/>
  <c r="R352" i="2" s="1"/>
  <c r="S352" i="2" s="1"/>
  <c r="Q392" i="2"/>
  <c r="R392" i="2" s="1"/>
  <c r="S392" i="2" s="1"/>
  <c r="Q623" i="2"/>
  <c r="R623" i="2" s="1"/>
  <c r="S623" i="2" s="1"/>
  <c r="Q735" i="2"/>
  <c r="R735" i="2" s="1"/>
  <c r="S735" i="2" s="1"/>
  <c r="Q695" i="2"/>
  <c r="R695" i="2" s="1"/>
  <c r="S695" i="2" s="1"/>
  <c r="Q9" i="2"/>
  <c r="R9" i="2" s="1"/>
  <c r="S9" i="2" s="1"/>
  <c r="Q384" i="2"/>
  <c r="R384" i="2" s="1"/>
  <c r="S384" i="2" s="1"/>
  <c r="Q393" i="2"/>
  <c r="R393" i="2" s="1"/>
  <c r="S393" i="2" s="1"/>
  <c r="Q8" i="2"/>
  <c r="R8" i="2" s="1"/>
  <c r="S8" i="2" s="1"/>
  <c r="Q224" i="2"/>
  <c r="R224" i="2" s="1"/>
  <c r="S224" i="2" s="1"/>
  <c r="Q422" i="2"/>
  <c r="R422" i="2" s="1"/>
  <c r="S422" i="2" s="1"/>
  <c r="Q545" i="2"/>
  <c r="R545" i="2" s="1"/>
  <c r="S545" i="2" s="1"/>
  <c r="Q806" i="2"/>
  <c r="R806" i="2" s="1"/>
  <c r="S806" i="2" s="1"/>
  <c r="Q481" i="2"/>
  <c r="R481" i="2" s="1"/>
  <c r="S481" i="2" s="1"/>
  <c r="Q576" i="2"/>
  <c r="R576" i="2" s="1"/>
  <c r="S576" i="2" s="1"/>
  <c r="Q10" i="2"/>
  <c r="R10" i="2" s="1"/>
  <c r="S10" i="2" s="1"/>
  <c r="Q559" i="2"/>
  <c r="R559" i="2" s="1"/>
  <c r="S559" i="2" s="1"/>
  <c r="Q223" i="2"/>
  <c r="R223" i="2" s="1"/>
  <c r="S223" i="2" s="1"/>
  <c r="Q480" i="2"/>
  <c r="R480" i="2" s="1"/>
  <c r="S480" i="2" s="1"/>
  <c r="Q177" i="2"/>
  <c r="R177" i="2" s="1"/>
  <c r="S177" i="2" s="1"/>
  <c r="Q759" i="2"/>
  <c r="R759" i="2" s="1"/>
  <c r="S759" i="2" s="1"/>
  <c r="Q436" i="2"/>
  <c r="R436" i="2" s="1"/>
  <c r="S436" i="2" s="1"/>
  <c r="Q423" i="2"/>
  <c r="R423" i="2" s="1"/>
  <c r="S423" i="2" s="1"/>
  <c r="Q455" i="2"/>
  <c r="R455" i="2" s="1"/>
  <c r="S455" i="2" s="1"/>
  <c r="Q202" i="2"/>
  <c r="R202" i="2" s="1"/>
  <c r="S202" i="2" s="1"/>
  <c r="Q77" i="2"/>
  <c r="R77" i="2" s="1"/>
  <c r="S77" i="2" s="1"/>
  <c r="Q675" i="2"/>
  <c r="R675" i="2" s="1"/>
  <c r="S675" i="2" s="1"/>
  <c r="Q799" i="2"/>
  <c r="R799" i="2" s="1"/>
  <c r="S799" i="2" s="1"/>
  <c r="Q35" i="2"/>
  <c r="R35" i="2" s="1"/>
  <c r="S35" i="2" s="1"/>
  <c r="Q135" i="2"/>
  <c r="R135" i="2" s="1"/>
  <c r="S135" i="2" s="1"/>
  <c r="Q328" i="2"/>
  <c r="R328" i="2" s="1"/>
  <c r="S328" i="2" s="1"/>
  <c r="Q578" i="2"/>
  <c r="R578" i="2" s="1"/>
  <c r="S578" i="2" s="1"/>
  <c r="Q696" i="2"/>
  <c r="R696" i="2" s="1"/>
  <c r="S696" i="2" s="1"/>
  <c r="Q28" i="2"/>
  <c r="R28" i="2" s="1"/>
  <c r="S28" i="2" s="1"/>
  <c r="Q160" i="2"/>
  <c r="R160" i="2" s="1"/>
  <c r="S160" i="2" s="1"/>
  <c r="Q434" i="2"/>
  <c r="R434" i="2" s="1"/>
  <c r="S434" i="2" s="1"/>
  <c r="Q694" i="2"/>
  <c r="R694" i="2" s="1"/>
  <c r="S694" i="2" s="1"/>
  <c r="Q326" i="2"/>
  <c r="R326" i="2" s="1"/>
  <c r="S326" i="2" s="1"/>
  <c r="Q714" i="2"/>
  <c r="R714" i="2" s="1"/>
  <c r="S714" i="2" s="1"/>
  <c r="Q19" i="2"/>
  <c r="R19" i="2" s="1"/>
  <c r="S19" i="2" s="1"/>
  <c r="Q178" i="2"/>
  <c r="R178" i="2" s="1"/>
  <c r="S178" i="2" s="1"/>
  <c r="Q385" i="2"/>
  <c r="R385" i="2" s="1"/>
  <c r="S385" i="2" s="1"/>
  <c r="Q536" i="2"/>
  <c r="R536" i="2" s="1"/>
  <c r="S536" i="2" s="1"/>
  <c r="Q676" i="2"/>
  <c r="R676" i="2" s="1"/>
  <c r="S676" i="2" s="1"/>
  <c r="Q651" i="2"/>
  <c r="R651" i="2" s="1"/>
  <c r="S651" i="2" s="1"/>
  <c r="Q256" i="2"/>
  <c r="R256" i="2" s="1"/>
  <c r="S256" i="2" s="1"/>
  <c r="Q76" i="2"/>
  <c r="R76" i="2" s="1"/>
  <c r="S76" i="2" s="1"/>
  <c r="Q688" i="2"/>
  <c r="R688" i="2" s="1"/>
  <c r="S688" i="2" s="1"/>
  <c r="Q208" i="2"/>
  <c r="R208" i="2" s="1"/>
  <c r="S208" i="2" s="1"/>
  <c r="Q302" i="2"/>
  <c r="R302" i="2" s="1"/>
  <c r="S302" i="2" s="1"/>
  <c r="Q598" i="2"/>
  <c r="R598" i="2" s="1"/>
  <c r="S598" i="2" s="1"/>
  <c r="Q669" i="2"/>
  <c r="R669" i="2" s="1"/>
  <c r="S669" i="2" s="1"/>
  <c r="Q225" i="2"/>
  <c r="R225" i="2" s="1"/>
  <c r="S225" i="2" s="1"/>
  <c r="Q800" i="2"/>
  <c r="R800" i="2" s="1"/>
  <c r="S800" i="2" s="1"/>
  <c r="Q107" i="2"/>
  <c r="R107" i="2" s="1"/>
  <c r="S107" i="2" s="1"/>
  <c r="Q27" i="2"/>
  <c r="R27" i="2" s="1"/>
  <c r="S27" i="2" s="1"/>
  <c r="Q303" i="2"/>
  <c r="R303" i="2" s="1"/>
  <c r="S303" i="2" s="1"/>
  <c r="Q482" i="2"/>
  <c r="R482" i="2" s="1"/>
  <c r="S482" i="2" s="1"/>
  <c r="Q437" i="2"/>
  <c r="R437" i="2" s="1"/>
  <c r="S437" i="2" s="1"/>
  <c r="Q532" i="2"/>
  <c r="R532" i="2" s="1"/>
  <c r="S532" i="2" s="1"/>
  <c r="Q137" i="2"/>
  <c r="R137" i="2" s="1"/>
  <c r="S137" i="2" s="1"/>
  <c r="Q715" i="2"/>
  <c r="R715" i="2" s="1"/>
  <c r="S715" i="2" s="1"/>
  <c r="Q760" i="2"/>
  <c r="R760" i="2" s="1"/>
  <c r="S760" i="2" s="1"/>
  <c r="Q59" i="2"/>
  <c r="R59" i="2" s="1"/>
  <c r="S59" i="2" s="1"/>
  <c r="Q801" i="2"/>
  <c r="R801" i="2" s="1"/>
  <c r="S801" i="2" s="1"/>
  <c r="Q186" i="2"/>
  <c r="R186" i="2" s="1"/>
  <c r="S186" i="2" s="1"/>
  <c r="Q226" i="2"/>
  <c r="R226" i="2" s="1"/>
  <c r="S226" i="2" s="1"/>
  <c r="Q506" i="2"/>
  <c r="R506" i="2" s="1"/>
  <c r="S506" i="2" s="1"/>
  <c r="Q293" i="2"/>
  <c r="R293" i="2" s="1"/>
  <c r="S293" i="2" s="1"/>
  <c r="Q560" i="2"/>
  <c r="R560" i="2" s="1"/>
  <c r="S560" i="2" s="1"/>
  <c r="Q294" i="2"/>
  <c r="R294" i="2" s="1"/>
  <c r="S294" i="2" s="1"/>
  <c r="Q561" i="2"/>
  <c r="R561" i="2" s="1"/>
  <c r="S561" i="2" s="1"/>
  <c r="Q136" i="2"/>
  <c r="R136" i="2" s="1"/>
  <c r="S136" i="2" s="1"/>
  <c r="Q802" i="2"/>
  <c r="R802" i="2" s="1"/>
  <c r="S802" i="2" s="1"/>
  <c r="Q36" i="2"/>
  <c r="R36" i="2" s="1"/>
  <c r="S36" i="2" s="1"/>
  <c r="Q138" i="2"/>
  <c r="R138" i="2" s="1"/>
  <c r="S138" i="2" s="1"/>
  <c r="Q507" i="2"/>
  <c r="R507" i="2" s="1"/>
  <c r="S507" i="2" s="1"/>
  <c r="Q159" i="2"/>
  <c r="R159" i="2" s="1"/>
  <c r="S159" i="2" s="1"/>
  <c r="Q534" i="2"/>
  <c r="R534" i="2" s="1"/>
  <c r="S534" i="2" s="1"/>
  <c r="Q652" i="2"/>
  <c r="R652" i="2" s="1"/>
  <c r="S652" i="2" s="1"/>
  <c r="Q803" i="2"/>
  <c r="R803" i="2" s="1"/>
  <c r="S803" i="2" s="1"/>
  <c r="Q108" i="2"/>
  <c r="R108" i="2" s="1"/>
  <c r="S108" i="2" s="1"/>
  <c r="Q235" i="2"/>
  <c r="R235" i="2" s="1"/>
  <c r="S235" i="2" s="1"/>
  <c r="Q562" i="2"/>
  <c r="R562" i="2" s="1"/>
  <c r="S562" i="2" s="1"/>
  <c r="Q537" i="2"/>
  <c r="R537" i="2" s="1"/>
  <c r="S537" i="2" s="1"/>
  <c r="Q304" i="2"/>
  <c r="R304" i="2" s="1"/>
  <c r="S304" i="2" s="1"/>
  <c r="Q79" i="2"/>
  <c r="R79" i="2" s="1"/>
  <c r="S79" i="2" s="1"/>
  <c r="Q424" i="2"/>
  <c r="R424" i="2" s="1"/>
  <c r="S424" i="2" s="1"/>
  <c r="Q804" i="2"/>
  <c r="R804" i="2" s="1"/>
  <c r="S804" i="2" s="1"/>
  <c r="Q355" i="2"/>
  <c r="R355" i="2" s="1"/>
  <c r="S355" i="2" s="1"/>
  <c r="Q698" i="2"/>
  <c r="R698" i="2" s="1"/>
  <c r="S698" i="2" s="1"/>
  <c r="Q258" i="2"/>
  <c r="R258" i="2" s="1"/>
  <c r="S258" i="2" s="1"/>
  <c r="Q356" i="2"/>
  <c r="R356" i="2" s="1"/>
  <c r="S356" i="2" s="1"/>
  <c r="Q161" i="2"/>
  <c r="R161" i="2" s="1"/>
  <c r="S161" i="2" s="1"/>
  <c r="Q11" i="2"/>
  <c r="R11" i="2" s="1"/>
  <c r="S11" i="2" s="1"/>
  <c r="Q60" i="2"/>
  <c r="R60" i="2" s="1"/>
  <c r="S60" i="2" s="1"/>
  <c r="Q427" i="2"/>
  <c r="R427" i="2" s="1"/>
  <c r="S427" i="2" s="1"/>
  <c r="Q761" i="2"/>
  <c r="R761" i="2" s="1"/>
  <c r="S761" i="2" s="1"/>
  <c r="Q716" i="2"/>
  <c r="R716" i="2" s="1"/>
  <c r="S716" i="2" s="1"/>
  <c r="Q425" i="2"/>
  <c r="R425" i="2" s="1"/>
  <c r="S425" i="2" s="1"/>
  <c r="Q394" i="2"/>
  <c r="R394" i="2" s="1"/>
  <c r="S394" i="2" s="1"/>
  <c r="Q110" i="2"/>
  <c r="R110" i="2" s="1"/>
  <c r="S110" i="2" s="1"/>
  <c r="Q456" i="2"/>
  <c r="R456" i="2" s="1"/>
  <c r="S456" i="2" s="1"/>
  <c r="Q395" i="2"/>
  <c r="R395" i="2" s="1"/>
  <c r="S395" i="2" s="1"/>
  <c r="Q426" i="2"/>
  <c r="R426" i="2" s="1"/>
  <c r="S426" i="2" s="1"/>
  <c r="Q162" i="2"/>
  <c r="R162" i="2" s="1"/>
  <c r="S162" i="2" s="1"/>
  <c r="Q626" i="2"/>
  <c r="R626" i="2" s="1"/>
  <c r="S626" i="2" s="1"/>
  <c r="Q330" i="2"/>
  <c r="R330" i="2" s="1"/>
  <c r="S330" i="2" s="1"/>
  <c r="Q628" i="2"/>
  <c r="R628" i="2" s="1"/>
  <c r="S628" i="2" s="1"/>
  <c r="Q218" i="2"/>
  <c r="R218" i="2" s="1"/>
  <c r="S218" i="2" s="1"/>
  <c r="Q737" i="2"/>
  <c r="R737" i="2" s="1"/>
  <c r="S737" i="2" s="1"/>
  <c r="Q81" i="2"/>
  <c r="R81" i="2" s="1"/>
  <c r="S81" i="2" s="1"/>
  <c r="Q738" i="2"/>
  <c r="R738" i="2" s="1"/>
  <c r="S738" i="2" s="1"/>
  <c r="Q305" i="2"/>
  <c r="R305" i="2" s="1"/>
  <c r="S305" i="2" s="1"/>
  <c r="Q627" i="2"/>
  <c r="R627" i="2" s="1"/>
  <c r="S627" i="2" s="1"/>
  <c r="Q581" i="2"/>
  <c r="R581" i="2" s="1"/>
  <c r="S581" i="2" s="1"/>
  <c r="Q37" i="2"/>
  <c r="R37" i="2" s="1"/>
  <c r="S37" i="2" s="1"/>
  <c r="Q78" i="2"/>
  <c r="R78" i="2" s="1"/>
  <c r="S78" i="2" s="1"/>
  <c r="Q295" i="2"/>
  <c r="R295" i="2" s="1"/>
  <c r="S295" i="2" s="1"/>
  <c r="Q706" i="2"/>
  <c r="R706" i="2" s="1"/>
  <c r="S706" i="2" s="1"/>
  <c r="Q653" i="2"/>
  <c r="R653" i="2" s="1"/>
  <c r="S653" i="2" s="1"/>
  <c r="Q236" i="2"/>
  <c r="R236" i="2" s="1"/>
  <c r="S236" i="2" s="1"/>
  <c r="Q625" i="2"/>
  <c r="R625" i="2" s="1"/>
  <c r="S625" i="2" s="1"/>
  <c r="Q535" i="2"/>
  <c r="R535" i="2" s="1"/>
  <c r="S535" i="2" s="1"/>
  <c r="Q61" i="2"/>
  <c r="R61" i="2" s="1"/>
  <c r="S61" i="2" s="1"/>
  <c r="Q109" i="2"/>
  <c r="R109" i="2" s="1"/>
  <c r="S109" i="2" s="1"/>
  <c r="Q563" i="2"/>
  <c r="R563" i="2" s="1"/>
  <c r="S563" i="2" s="1"/>
  <c r="Q705" i="2"/>
  <c r="R705" i="2" s="1"/>
  <c r="S705" i="2" s="1"/>
  <c r="Q457" i="2"/>
  <c r="R457" i="2" s="1"/>
  <c r="S457" i="2" s="1"/>
  <c r="Q217" i="2"/>
  <c r="R217" i="2" s="1"/>
  <c r="S217" i="2" s="1"/>
  <c r="Q388" i="2"/>
  <c r="R388" i="2" s="1"/>
  <c r="S388" i="2" s="1"/>
  <c r="Q387" i="2"/>
  <c r="R387" i="2" s="1"/>
  <c r="S387" i="2" s="1"/>
  <c r="Q707" i="2"/>
  <c r="R707" i="2" s="1"/>
  <c r="S707" i="2" s="1"/>
  <c r="Q483" i="2"/>
  <c r="R483" i="2" s="1"/>
  <c r="S483" i="2" s="1"/>
  <c r="Q80" i="2"/>
  <c r="R80" i="2" s="1"/>
  <c r="S80" i="2" s="1"/>
  <c r="Q439" i="2"/>
  <c r="R439" i="2" s="1"/>
  <c r="S439" i="2" s="1"/>
  <c r="Q163" i="2"/>
  <c r="R163" i="2" s="1"/>
  <c r="S163" i="2" s="1"/>
  <c r="Q717" i="2"/>
  <c r="R717" i="2" s="1"/>
  <c r="S717" i="2" s="1"/>
  <c r="Q533" i="2"/>
  <c r="R533" i="2" s="1"/>
  <c r="S533" i="2" s="1"/>
  <c r="Q505" i="2"/>
  <c r="R505" i="2" s="1"/>
  <c r="S505" i="2" s="1"/>
  <c r="Q237" i="2"/>
  <c r="R237" i="2" s="1"/>
  <c r="S237" i="2" s="1"/>
  <c r="Q306" i="2"/>
  <c r="R306" i="2" s="1"/>
  <c r="S306" i="2" s="1"/>
  <c r="Q357" i="2"/>
  <c r="R357" i="2" s="1"/>
  <c r="S357" i="2" s="1"/>
  <c r="Q297" i="2"/>
  <c r="R297" i="2" s="1"/>
  <c r="S297" i="2" s="1"/>
  <c r="Q38" i="2"/>
  <c r="R38" i="2" s="1"/>
  <c r="S38" i="2" s="1"/>
  <c r="Q510" i="2"/>
  <c r="R510" i="2" s="1"/>
  <c r="S510" i="2" s="1"/>
  <c r="Q440" i="2"/>
  <c r="R440" i="2" s="1"/>
  <c r="S440" i="2" s="1"/>
  <c r="Q538" i="2"/>
  <c r="R538" i="2" s="1"/>
  <c r="S538" i="2" s="1"/>
  <c r="Q579" i="2"/>
  <c r="R579" i="2" s="1"/>
  <c r="S579" i="2" s="1"/>
  <c r="Q180" i="2"/>
  <c r="R180" i="2" s="1"/>
  <c r="S180" i="2" s="1"/>
  <c r="Q82" i="2"/>
  <c r="R82" i="2" s="1"/>
  <c r="S82" i="2" s="1"/>
  <c r="Q179" i="2"/>
  <c r="R179" i="2" s="1"/>
  <c r="S179" i="2" s="1"/>
  <c r="Q762" i="2"/>
  <c r="R762" i="2" s="1"/>
  <c r="S762" i="2" s="1"/>
  <c r="Q332" i="2"/>
  <c r="R332" i="2" s="1"/>
  <c r="S332" i="2" s="1"/>
  <c r="Q580" i="2"/>
  <c r="R580" i="2" s="1"/>
  <c r="S580" i="2" s="1"/>
  <c r="Q602" i="2"/>
  <c r="R602" i="2" s="1"/>
  <c r="S602" i="2" s="1"/>
  <c r="Q458" i="2"/>
  <c r="R458" i="2" s="1"/>
  <c r="S458" i="2" s="1"/>
  <c r="Q697" i="2"/>
  <c r="R697" i="2" s="1"/>
  <c r="S697" i="2" s="1"/>
  <c r="Q600" i="2"/>
  <c r="R600" i="2" s="1"/>
  <c r="S600" i="2" s="1"/>
  <c r="Q296" i="2"/>
  <c r="R296" i="2" s="1"/>
  <c r="S296" i="2" s="1"/>
  <c r="Q629" i="2"/>
  <c r="R629" i="2" s="1"/>
  <c r="S629" i="2" s="1"/>
  <c r="Q739" i="2"/>
  <c r="R739" i="2" s="1"/>
  <c r="S739" i="2" s="1"/>
  <c r="Q601" i="2"/>
  <c r="R601" i="2" s="1"/>
  <c r="S601" i="2" s="1"/>
  <c r="Q39" i="2"/>
  <c r="R39" i="2" s="1"/>
  <c r="S39" i="2" s="1"/>
  <c r="Q539" i="2"/>
  <c r="R539" i="2" s="1"/>
  <c r="S539" i="2" s="1"/>
  <c r="Q396" i="2"/>
  <c r="R396" i="2" s="1"/>
  <c r="S396" i="2" s="1"/>
  <c r="Q140" i="2"/>
  <c r="R140" i="2" s="1"/>
  <c r="S140" i="2" s="1"/>
  <c r="Q656" i="2"/>
  <c r="R656" i="2" s="1"/>
  <c r="S656" i="2" s="1"/>
  <c r="Q259" i="2"/>
  <c r="R259" i="2" s="1"/>
  <c r="S259" i="2" s="1"/>
  <c r="Q719" i="2"/>
  <c r="R719" i="2" s="1"/>
  <c r="S719" i="2" s="1"/>
  <c r="Q307" i="2"/>
  <c r="R307" i="2" s="1"/>
  <c r="S307" i="2" s="1"/>
  <c r="Q718" i="2"/>
  <c r="R718" i="2" s="1"/>
  <c r="S718" i="2" s="1"/>
  <c r="Q111" i="2"/>
  <c r="R111" i="2" s="1"/>
  <c r="S111" i="2" s="1"/>
  <c r="Q582" i="2"/>
  <c r="R582" i="2" s="1"/>
  <c r="S582" i="2" s="1"/>
  <c r="Q42" i="2"/>
  <c r="R42" i="2" s="1"/>
  <c r="S42" i="2" s="1"/>
  <c r="Q564" i="2"/>
  <c r="R564" i="2" s="1"/>
  <c r="S564" i="2" s="1"/>
  <c r="Q360" i="2"/>
  <c r="R360" i="2" s="1"/>
  <c r="S360" i="2" s="1"/>
  <c r="Q181" i="2"/>
  <c r="R181" i="2" s="1"/>
  <c r="S181" i="2" s="1"/>
  <c r="Q438" i="2"/>
  <c r="R438" i="2" s="1"/>
  <c r="S438" i="2" s="1"/>
  <c r="Q763" i="2"/>
  <c r="R763" i="2" s="1"/>
  <c r="S763" i="2" s="1"/>
  <c r="Q583" i="2"/>
  <c r="R583" i="2" s="1"/>
  <c r="S583" i="2" s="1"/>
  <c r="Q654" i="2"/>
  <c r="R654" i="2" s="1"/>
  <c r="S654" i="2" s="1"/>
  <c r="Q260" i="2"/>
  <c r="R260" i="2" s="1"/>
  <c r="S260" i="2" s="1"/>
  <c r="Q358" i="2"/>
  <c r="R358" i="2" s="1"/>
  <c r="S358" i="2" s="1"/>
  <c r="Q40" i="2"/>
  <c r="R40" i="2" s="1"/>
  <c r="S40" i="2" s="1"/>
  <c r="Q41" i="2"/>
  <c r="R41" i="2" s="1"/>
  <c r="S41" i="2" s="1"/>
  <c r="Q43" i="2"/>
  <c r="R43" i="2" s="1"/>
  <c r="S43" i="2" s="1"/>
  <c r="Q45" i="2"/>
  <c r="R45" i="2" s="1"/>
  <c r="S45" i="2" s="1"/>
  <c r="Q227" i="2"/>
  <c r="R227" i="2" s="1"/>
  <c r="S227" i="2" s="1"/>
  <c r="Q604" i="2"/>
  <c r="R604" i="2" s="1"/>
  <c r="S604" i="2" s="1"/>
  <c r="Q484" i="2"/>
  <c r="R484" i="2" s="1"/>
  <c r="S484" i="2" s="1"/>
  <c r="Q740" i="2"/>
  <c r="R740" i="2" s="1"/>
  <c r="S740" i="2" s="1"/>
  <c r="Q83" i="2"/>
  <c r="R83" i="2" s="1"/>
  <c r="S83" i="2" s="1"/>
  <c r="Q511" i="2"/>
  <c r="R511" i="2" s="1"/>
  <c r="S511" i="2" s="1"/>
  <c r="Q399" i="2"/>
  <c r="R399" i="2" s="1"/>
  <c r="S399" i="2" s="1"/>
  <c r="Q603" i="2"/>
  <c r="R603" i="2" s="1"/>
  <c r="S603" i="2" s="1"/>
  <c r="Q720" i="2"/>
  <c r="R720" i="2" s="1"/>
  <c r="S720" i="2" s="1"/>
  <c r="Q239" i="2"/>
  <c r="R239" i="2" s="1"/>
  <c r="S239" i="2" s="1"/>
  <c r="Q459" i="2"/>
  <c r="R459" i="2" s="1"/>
  <c r="S459" i="2" s="1"/>
  <c r="Q331" i="2"/>
  <c r="R331" i="2" s="1"/>
  <c r="S331" i="2" s="1"/>
  <c r="Q442" i="2"/>
  <c r="R442" i="2" s="1"/>
  <c r="S442" i="2" s="1"/>
  <c r="Q441" i="2"/>
  <c r="R441" i="2" s="1"/>
  <c r="S441" i="2" s="1"/>
  <c r="Q308" i="2"/>
  <c r="R308" i="2" s="1"/>
  <c r="S308" i="2" s="1"/>
  <c r="Q655" i="2"/>
  <c r="R655" i="2" s="1"/>
  <c r="S655" i="2" s="1"/>
  <c r="Q488" i="2"/>
  <c r="R488" i="2" s="1"/>
  <c r="S488" i="2" s="1"/>
  <c r="Q565" i="2"/>
  <c r="R565" i="2" s="1"/>
  <c r="S565" i="2" s="1"/>
  <c r="Q566" i="2"/>
  <c r="R566" i="2" s="1"/>
  <c r="S566" i="2" s="1"/>
  <c r="Q486" i="2"/>
  <c r="R486" i="2" s="1"/>
  <c r="S486" i="2" s="1"/>
  <c r="Q63" i="2"/>
  <c r="R63" i="2" s="1"/>
  <c r="S63" i="2" s="1"/>
  <c r="Q262" i="2"/>
  <c r="R262" i="2" s="1"/>
  <c r="S262" i="2" s="1"/>
  <c r="Q299" i="2"/>
  <c r="R299" i="2" s="1"/>
  <c r="S299" i="2" s="1"/>
  <c r="Q240" i="2"/>
  <c r="R240" i="2" s="1"/>
  <c r="S240" i="2" s="1"/>
  <c r="Q584" i="2"/>
  <c r="R584" i="2" s="1"/>
  <c r="S584" i="2" s="1"/>
  <c r="Q62" i="2"/>
  <c r="R62" i="2" s="1"/>
  <c r="S62" i="2" s="1"/>
  <c r="Q585" i="2"/>
  <c r="R585" i="2" s="1"/>
  <c r="S585" i="2" s="1"/>
  <c r="Q86" i="2"/>
  <c r="R86" i="2" s="1"/>
  <c r="S86" i="2" s="1"/>
  <c r="Q359" i="2"/>
  <c r="R359" i="2" s="1"/>
  <c r="S359" i="2" s="1"/>
  <c r="Q632" i="2"/>
  <c r="R632" i="2" s="1"/>
  <c r="S632" i="2" s="1"/>
  <c r="Q741" i="2"/>
  <c r="R741" i="2" s="1"/>
  <c r="S741" i="2" s="1"/>
  <c r="Q397" i="2"/>
  <c r="R397" i="2" s="1"/>
  <c r="S397" i="2" s="1"/>
  <c r="Q509" i="2"/>
  <c r="R509" i="2" s="1"/>
  <c r="S509" i="2" s="1"/>
  <c r="Q389" i="2"/>
  <c r="R389" i="2" s="1"/>
  <c r="S389" i="2" s="1"/>
  <c r="Q631" i="2"/>
  <c r="R631" i="2" s="1"/>
  <c r="S631" i="2" s="1"/>
  <c r="Q84" i="2"/>
  <c r="R84" i="2" s="1"/>
  <c r="S84" i="2" s="1"/>
  <c r="Q764" i="2"/>
  <c r="R764" i="2" s="1"/>
  <c r="S764" i="2" s="1"/>
  <c r="Q87" i="2"/>
  <c r="R87" i="2" s="1"/>
  <c r="S87" i="2" s="1"/>
  <c r="Q298" i="2"/>
  <c r="R298" i="2" s="1"/>
  <c r="S298" i="2" s="1"/>
  <c r="Q116" i="2"/>
  <c r="R116" i="2" s="1"/>
  <c r="S116" i="2" s="1"/>
  <c r="Q462" i="2"/>
  <c r="R462" i="2" s="1"/>
  <c r="S462" i="2" s="1"/>
  <c r="Q443" i="2"/>
  <c r="R443" i="2" s="1"/>
  <c r="S443" i="2" s="1"/>
  <c r="Q630" i="2"/>
  <c r="R630" i="2" s="1"/>
  <c r="S630" i="2" s="1"/>
  <c r="Q141" i="2"/>
  <c r="R141" i="2" s="1"/>
  <c r="S141" i="2" s="1"/>
  <c r="Q361" i="2"/>
  <c r="R361" i="2" s="1"/>
  <c r="S361" i="2" s="1"/>
  <c r="Q310" i="2"/>
  <c r="R310" i="2" s="1"/>
  <c r="S310" i="2" s="1"/>
  <c r="Q485" i="2"/>
  <c r="R485" i="2" s="1"/>
  <c r="S485" i="2" s="1"/>
  <c r="Q309" i="2"/>
  <c r="R309" i="2" s="1"/>
  <c r="S309" i="2" s="1"/>
  <c r="Q238" i="2"/>
  <c r="R238" i="2" s="1"/>
  <c r="S238" i="2" s="1"/>
  <c r="Q586" i="2"/>
  <c r="R586" i="2" s="1"/>
  <c r="S586" i="2" s="1"/>
  <c r="Q743" i="2"/>
  <c r="R743" i="2" s="1"/>
  <c r="S743" i="2" s="1"/>
  <c r="Q301" i="2"/>
  <c r="R301" i="2" s="1"/>
  <c r="S301" i="2" s="1"/>
  <c r="Q444" i="2"/>
  <c r="R444" i="2" s="1"/>
  <c r="S444" i="2" s="1"/>
  <c r="Q390" i="2"/>
  <c r="R390" i="2" s="1"/>
  <c r="S390" i="2" s="1"/>
  <c r="Q300" i="2"/>
  <c r="R300" i="2" s="1"/>
  <c r="S300" i="2" s="1"/>
  <c r="Q335" i="2"/>
  <c r="R335" i="2" s="1"/>
  <c r="S335" i="2" s="1"/>
  <c r="Q512" i="2"/>
  <c r="R512" i="2" s="1"/>
  <c r="S512" i="2" s="1"/>
  <c r="Q311" i="2"/>
  <c r="R311" i="2" s="1"/>
  <c r="S311" i="2" s="1"/>
  <c r="Q263" i="2"/>
  <c r="R263" i="2" s="1"/>
  <c r="S263" i="2" s="1"/>
  <c r="Q460" i="2"/>
  <c r="R460" i="2" s="1"/>
  <c r="S460" i="2" s="1"/>
  <c r="Q85" i="2"/>
  <c r="R85" i="2" s="1"/>
  <c r="S85" i="2" s="1"/>
  <c r="Q659" i="2"/>
  <c r="R659" i="2" s="1"/>
  <c r="S659" i="2" s="1"/>
  <c r="Q605" i="2"/>
  <c r="R605" i="2" s="1"/>
  <c r="S605" i="2" s="1"/>
  <c r="Q461" i="2"/>
  <c r="R461" i="2" s="1"/>
  <c r="S461" i="2" s="1"/>
  <c r="Q398" i="2"/>
  <c r="R398" i="2" s="1"/>
  <c r="S398" i="2" s="1"/>
  <c r="Q657" i="2"/>
  <c r="R657" i="2" s="1"/>
  <c r="S657" i="2" s="1"/>
  <c r="Q445" i="2"/>
  <c r="R445" i="2" s="1"/>
  <c r="S445" i="2" s="1"/>
  <c r="Q721" i="2"/>
  <c r="R721" i="2" s="1"/>
  <c r="S721" i="2" s="1"/>
  <c r="Q567" i="2"/>
  <c r="R567" i="2" s="1"/>
  <c r="S567" i="2" s="1"/>
  <c r="Q744" i="2"/>
  <c r="R744" i="2" s="1"/>
  <c r="S744" i="2" s="1"/>
  <c r="Q113" i="2"/>
  <c r="R113" i="2" s="1"/>
  <c r="S113" i="2" s="1"/>
  <c r="Q88" i="2"/>
  <c r="R88" i="2" s="1"/>
  <c r="S88" i="2" s="1"/>
  <c r="Q46" i="2"/>
  <c r="R46" i="2" s="1"/>
  <c r="S46" i="2" s="1"/>
  <c r="Q166" i="2"/>
  <c r="R166" i="2" s="1"/>
  <c r="S166" i="2" s="1"/>
  <c r="Q463" i="2"/>
  <c r="R463" i="2" s="1"/>
  <c r="S463" i="2" s="1"/>
  <c r="Q745" i="2"/>
  <c r="R745" i="2" s="1"/>
  <c r="S745" i="2" s="1"/>
  <c r="Q167" i="2"/>
  <c r="R167" i="2" s="1"/>
  <c r="S167" i="2" s="1"/>
  <c r="Q587" i="2"/>
  <c r="R587" i="2" s="1"/>
  <c r="S587" i="2" s="1"/>
  <c r="Q746" i="2"/>
  <c r="R746" i="2" s="1"/>
  <c r="S746" i="2" s="1"/>
  <c r="Q489" i="2"/>
  <c r="R489" i="2" s="1"/>
  <c r="S489" i="2" s="1"/>
  <c r="Q65" i="2"/>
  <c r="R65" i="2" s="1"/>
  <c r="S65" i="2" s="1"/>
  <c r="Q64" i="2"/>
  <c r="R64" i="2" s="1"/>
  <c r="S64" i="2" s="1"/>
  <c r="Q391" i="2"/>
  <c r="R391" i="2" s="1"/>
  <c r="S391" i="2" s="1"/>
  <c r="Q661" i="2"/>
  <c r="R661" i="2" s="1"/>
  <c r="S661" i="2" s="1"/>
  <c r="Q464" i="2"/>
  <c r="R464" i="2" s="1"/>
  <c r="S464" i="2" s="1"/>
  <c r="Q334" i="2"/>
  <c r="R334" i="2" s="1"/>
  <c r="S334" i="2" s="1"/>
  <c r="Q401" i="2"/>
  <c r="R401" i="2" s="1"/>
  <c r="S401" i="2" s="1"/>
  <c r="Q513" i="2"/>
  <c r="R513" i="2" s="1"/>
  <c r="S513" i="2" s="1"/>
  <c r="Q487" i="2"/>
  <c r="R487" i="2" s="1"/>
  <c r="S487" i="2" s="1"/>
  <c r="Q514" i="2"/>
  <c r="R514" i="2" s="1"/>
  <c r="S514" i="2" s="1"/>
  <c r="Q658" i="2"/>
  <c r="R658" i="2" s="1"/>
  <c r="S658" i="2" s="1"/>
  <c r="Q765" i="2"/>
  <c r="R765" i="2" s="1"/>
  <c r="S765" i="2" s="1"/>
  <c r="Q766" i="2"/>
  <c r="R766" i="2" s="1"/>
  <c r="S766" i="2" s="1"/>
  <c r="Q68" i="2"/>
  <c r="R68" i="2" s="1"/>
  <c r="S68" i="2" s="1"/>
  <c r="Q465" i="2"/>
  <c r="R465" i="2" s="1"/>
  <c r="S465" i="2" s="1"/>
  <c r="Q490" i="2"/>
  <c r="R490" i="2" s="1"/>
  <c r="S490" i="2" s="1"/>
  <c r="Q89" i="2"/>
  <c r="R89" i="2" s="1"/>
  <c r="S89" i="2" s="1"/>
  <c r="Q118" i="2"/>
  <c r="R118" i="2" s="1"/>
  <c r="S118" i="2" s="1"/>
  <c r="Q114" i="2"/>
  <c r="R114" i="2" s="1"/>
  <c r="S114" i="2" s="1"/>
  <c r="Q400" i="2"/>
  <c r="R400" i="2" s="1"/>
  <c r="S400" i="2" s="1"/>
  <c r="Q92" i="2"/>
  <c r="R92" i="2" s="1"/>
  <c r="S92" i="2" s="1"/>
  <c r="Q370" i="2"/>
  <c r="R370" i="2" s="1"/>
  <c r="S370" i="2" s="1"/>
  <c r="Q115" i="2"/>
  <c r="R115" i="2" s="1"/>
  <c r="S115" i="2" s="1"/>
  <c r="Q69" i="2"/>
  <c r="R69" i="2" s="1"/>
  <c r="S69" i="2" s="1"/>
  <c r="Q117" i="2"/>
  <c r="R117" i="2" s="1"/>
  <c r="S117" i="2" s="1"/>
  <c r="Q636" i="2"/>
  <c r="R636" i="2" s="1"/>
  <c r="S636" i="2" s="1"/>
  <c r="Q362" i="2"/>
  <c r="R362" i="2" s="1"/>
  <c r="S362" i="2" s="1"/>
  <c r="Q662" i="2"/>
  <c r="R662" i="2" s="1"/>
  <c r="S662" i="2" s="1"/>
  <c r="Q635" i="2"/>
  <c r="R635" i="2" s="1"/>
  <c r="S635" i="2" s="1"/>
  <c r="Q369" i="2"/>
  <c r="R369" i="2" s="1"/>
  <c r="S369" i="2" s="1"/>
  <c r="Q723" i="2"/>
  <c r="R723" i="2" s="1"/>
  <c r="S723" i="2" s="1"/>
  <c r="Q261" i="2"/>
  <c r="R261" i="2" s="1"/>
  <c r="S261" i="2" s="1"/>
  <c r="Q371" i="2"/>
  <c r="R371" i="2" s="1"/>
  <c r="S371" i="2" s="1"/>
  <c r="Q313" i="2"/>
  <c r="R313" i="2" s="1"/>
  <c r="S313" i="2" s="1"/>
  <c r="Q634" i="2"/>
  <c r="R634" i="2" s="1"/>
  <c r="S634" i="2" s="1"/>
  <c r="Q90" i="2"/>
  <c r="R90" i="2" s="1"/>
  <c r="S90" i="2" s="1"/>
  <c r="Q242" i="2"/>
  <c r="R242" i="2" s="1"/>
  <c r="S242" i="2" s="1"/>
  <c r="Q339" i="2"/>
  <c r="R339" i="2" s="1"/>
  <c r="S339" i="2" s="1"/>
  <c r="Q241" i="2"/>
  <c r="R241" i="2" s="1"/>
  <c r="S241" i="2" s="1"/>
  <c r="Q244" i="2"/>
  <c r="R244" i="2" s="1"/>
  <c r="S244" i="2" s="1"/>
  <c r="Q94" i="2"/>
  <c r="R94" i="2" s="1"/>
  <c r="S94" i="2" s="1"/>
  <c r="Q336" i="2"/>
  <c r="R336" i="2" s="1"/>
  <c r="S336" i="2" s="1"/>
  <c r="Q142" i="2"/>
  <c r="R142" i="2" s="1"/>
  <c r="S142" i="2" s="1"/>
  <c r="Q725" i="2"/>
  <c r="R725" i="2" s="1"/>
  <c r="S725" i="2" s="1"/>
  <c r="Q312" i="2"/>
  <c r="R312" i="2" s="1"/>
  <c r="S312" i="2" s="1"/>
  <c r="Q724" i="2"/>
  <c r="R724" i="2" s="1"/>
  <c r="S724" i="2" s="1"/>
  <c r="Q608" i="2"/>
  <c r="R608" i="2" s="1"/>
  <c r="S608" i="2" s="1"/>
  <c r="Q492" i="2"/>
  <c r="R492" i="2" s="1"/>
  <c r="S492" i="2" s="1"/>
  <c r="Q767" i="2"/>
  <c r="R767" i="2" s="1"/>
  <c r="S767" i="2" s="1"/>
  <c r="Q337" i="2"/>
  <c r="R337" i="2" s="1"/>
  <c r="S337" i="2" s="1"/>
  <c r="Q588" i="2"/>
  <c r="R588" i="2" s="1"/>
  <c r="S588" i="2" s="1"/>
  <c r="Q366" i="2"/>
  <c r="R366" i="2" s="1"/>
  <c r="S366" i="2" s="1"/>
  <c r="Q119" i="2"/>
  <c r="R119" i="2" s="1"/>
  <c r="S119" i="2" s="1"/>
  <c r="Q663" i="2"/>
  <c r="R663" i="2" s="1"/>
  <c r="S663" i="2" s="1"/>
  <c r="Q314" i="2"/>
  <c r="R314" i="2" s="1"/>
  <c r="S314" i="2" s="1"/>
  <c r="Q742" i="2"/>
  <c r="R742" i="2" s="1"/>
  <c r="S742" i="2" s="1"/>
  <c r="Q243" i="2"/>
  <c r="R243" i="2" s="1"/>
  <c r="S243" i="2" s="1"/>
  <c r="Q607" i="2"/>
  <c r="R607" i="2" s="1"/>
  <c r="S607" i="2" s="1"/>
  <c r="Q402" i="2"/>
  <c r="R402" i="2" s="1"/>
  <c r="S402" i="2" s="1"/>
  <c r="Q363" i="2"/>
  <c r="R363" i="2" s="1"/>
  <c r="S363" i="2" s="1"/>
  <c r="Q245" i="2"/>
  <c r="R245" i="2" s="1"/>
  <c r="S245" i="2" s="1"/>
  <c r="Q606" i="2"/>
  <c r="R606" i="2" s="1"/>
  <c r="S606" i="2" s="1"/>
  <c r="Q637" i="2"/>
  <c r="R637" i="2" s="1"/>
  <c r="S637" i="2" s="1"/>
  <c r="Q66" i="2"/>
  <c r="R66" i="2" s="1"/>
  <c r="S66" i="2" s="1"/>
  <c r="Q491" i="2"/>
  <c r="R491" i="2" s="1"/>
  <c r="S491" i="2" s="1"/>
  <c r="Q589" i="2"/>
  <c r="R589" i="2" s="1"/>
  <c r="S589" i="2" s="1"/>
  <c r="Q364" i="2"/>
  <c r="R364" i="2" s="1"/>
  <c r="S364" i="2" s="1"/>
  <c r="Q91" i="2"/>
  <c r="R91" i="2" s="1"/>
  <c r="S91" i="2" s="1"/>
  <c r="Q768" i="2"/>
  <c r="R768" i="2" s="1"/>
  <c r="S768" i="2" s="1"/>
  <c r="Q446" i="2"/>
  <c r="R446" i="2" s="1"/>
  <c r="S446" i="2" s="1"/>
  <c r="Q372" i="2"/>
  <c r="R372" i="2" s="1"/>
  <c r="S372" i="2" s="1"/>
  <c r="Q340" i="2"/>
  <c r="R340" i="2" s="1"/>
  <c r="S340" i="2" s="1"/>
  <c r="Q373" i="2"/>
  <c r="R373" i="2" s="1"/>
  <c r="S373" i="2" s="1"/>
  <c r="Q269" i="2"/>
  <c r="R269" i="2" s="1"/>
  <c r="S269" i="2" s="1"/>
  <c r="Q747" i="2"/>
  <c r="R747" i="2" s="1"/>
  <c r="S747" i="2" s="1"/>
  <c r="Q315" i="2"/>
  <c r="R315" i="2" s="1"/>
  <c r="S315" i="2" s="1"/>
  <c r="Q403" i="2"/>
  <c r="R403" i="2" s="1"/>
  <c r="S403" i="2" s="1"/>
  <c r="Q316" i="2"/>
  <c r="R316" i="2" s="1"/>
  <c r="S316" i="2" s="1"/>
  <c r="Q341" i="2"/>
  <c r="R341" i="2" s="1"/>
  <c r="S341" i="2" s="1"/>
  <c r="Q93" i="2"/>
  <c r="R93" i="2" s="1"/>
  <c r="S93" i="2" s="1"/>
  <c r="Q609" i="2"/>
  <c r="R609" i="2" s="1"/>
  <c r="S609" i="2" s="1"/>
  <c r="Q466" i="2"/>
  <c r="R466" i="2" s="1"/>
  <c r="S466" i="2" s="1"/>
  <c r="Q342" i="2"/>
  <c r="R342" i="2" s="1"/>
  <c r="S342" i="2" s="1"/>
  <c r="Q611" i="2"/>
  <c r="R611" i="2" s="1"/>
  <c r="S611" i="2" s="1"/>
  <c r="Q267" i="2"/>
  <c r="R267" i="2" s="1"/>
  <c r="S267" i="2" s="1"/>
  <c r="Q365" i="2"/>
  <c r="R365" i="2" s="1"/>
  <c r="S365" i="2" s="1"/>
  <c r="Q121" i="2"/>
  <c r="R121" i="2" s="1"/>
  <c r="S121" i="2" s="1"/>
  <c r="Q447" i="2"/>
  <c r="R447" i="2" s="1"/>
  <c r="S447" i="2" s="1"/>
  <c r="Q67" i="2"/>
  <c r="R67" i="2" s="1"/>
  <c r="S67" i="2" s="1"/>
  <c r="Q610" i="2"/>
  <c r="R610" i="2" s="1"/>
  <c r="S610" i="2" s="1"/>
  <c r="Q95" i="2"/>
  <c r="R95" i="2" s="1"/>
  <c r="S95" i="2" s="1"/>
  <c r="Q639" i="2"/>
  <c r="R639" i="2" s="1"/>
  <c r="S639" i="2" s="1"/>
  <c r="Q317" i="2"/>
  <c r="R317" i="2" s="1"/>
  <c r="S317" i="2" s="1"/>
  <c r="Q770" i="2"/>
  <c r="R770" i="2" s="1"/>
  <c r="S770" i="2" s="1"/>
  <c r="Q264" i="2"/>
  <c r="R264" i="2" s="1"/>
  <c r="S264" i="2" s="1"/>
  <c r="Q726" i="2"/>
  <c r="R726" i="2" s="1"/>
  <c r="S726" i="2" s="1"/>
  <c r="Q265" i="2"/>
  <c r="R265" i="2" s="1"/>
  <c r="S265" i="2" s="1"/>
  <c r="Q613" i="2"/>
  <c r="R613" i="2" s="1"/>
  <c r="S613" i="2" s="1"/>
  <c r="Q612" i="2"/>
  <c r="R612" i="2" s="1"/>
  <c r="S612" i="2" s="1"/>
  <c r="Q374" i="2"/>
  <c r="R374" i="2" s="1"/>
  <c r="S374" i="2" s="1"/>
  <c r="Q769" i="2"/>
  <c r="R769" i="2" s="1"/>
  <c r="S769" i="2" s="1"/>
  <c r="Q467" i="2"/>
  <c r="R467" i="2" s="1"/>
  <c r="S467" i="2" s="1"/>
  <c r="Q367" i="2"/>
  <c r="R367" i="2" s="1"/>
  <c r="S367" i="2" s="1"/>
  <c r="Q268" i="2"/>
  <c r="R268" i="2" s="1"/>
  <c r="S268" i="2" s="1"/>
  <c r="Q266" i="2"/>
  <c r="R266" i="2" s="1"/>
  <c r="S266" i="2" s="1"/>
  <c r="Q145" i="2"/>
  <c r="R145" i="2" s="1"/>
  <c r="S145" i="2" s="1"/>
  <c r="Q404" i="2"/>
  <c r="R404" i="2" s="1"/>
  <c r="S404" i="2" s="1"/>
  <c r="Q727" i="2"/>
  <c r="R727" i="2" s="1"/>
  <c r="S727" i="2" s="1"/>
  <c r="Q772" i="2"/>
  <c r="R772" i="2" s="1"/>
  <c r="S772" i="2" s="1"/>
  <c r="Q749" i="2"/>
  <c r="R749" i="2" s="1"/>
  <c r="S749" i="2" s="1"/>
  <c r="Q96" i="2"/>
  <c r="R96" i="2" s="1"/>
  <c r="S96" i="2" s="1"/>
  <c r="Q122" i="2"/>
  <c r="R122" i="2" s="1"/>
  <c r="S122" i="2" s="1"/>
  <c r="Q553" i="2"/>
  <c r="R553" i="2" s="1"/>
  <c r="S553" i="2" s="1"/>
  <c r="Q728" i="2"/>
  <c r="R728" i="2" s="1"/>
  <c r="S728" i="2" s="1"/>
  <c r="Q468" i="2"/>
  <c r="R468" i="2" s="1"/>
  <c r="S468" i="2" s="1"/>
  <c r="Q405" i="2"/>
  <c r="R405" i="2" s="1"/>
  <c r="S405" i="2" s="1"/>
  <c r="Q493" i="2"/>
  <c r="R493" i="2" s="1"/>
  <c r="S493" i="2" s="1"/>
  <c r="Q638" i="2"/>
  <c r="R638" i="2" s="1"/>
  <c r="S638" i="2" s="1"/>
  <c r="Q496" i="2"/>
  <c r="R496" i="2" s="1"/>
  <c r="S496" i="2" s="1"/>
  <c r="Q271" i="2"/>
  <c r="R271" i="2" s="1"/>
  <c r="S271" i="2" s="1"/>
  <c r="Q406" i="2"/>
  <c r="R406" i="2" s="1"/>
  <c r="S406" i="2" s="1"/>
  <c r="Q249" i="2"/>
  <c r="R249" i="2" s="1"/>
  <c r="S249" i="2" s="1"/>
  <c r="Q469" i="2"/>
  <c r="R469" i="2" s="1"/>
  <c r="S469" i="2" s="1"/>
  <c r="Q614" i="2"/>
  <c r="R614" i="2" s="1"/>
  <c r="S614" i="2" s="1"/>
  <c r="Q773" i="2"/>
  <c r="R773" i="2" s="1"/>
  <c r="S773" i="2" s="1"/>
  <c r="Q665" i="2"/>
  <c r="R665" i="2" s="1"/>
  <c r="S665" i="2" s="1"/>
  <c r="Q664" i="2"/>
  <c r="R664" i="2" s="1"/>
  <c r="S664" i="2" s="1"/>
  <c r="Q494" i="2"/>
  <c r="R494" i="2" s="1"/>
  <c r="S494" i="2" s="1"/>
  <c r="Q470" i="2"/>
  <c r="R470" i="2" s="1"/>
  <c r="S470" i="2" s="1"/>
  <c r="Q750" i="2"/>
  <c r="R750" i="2" s="1"/>
  <c r="S750" i="2" s="1"/>
  <c r="Q407" i="2"/>
  <c r="R407" i="2" s="1"/>
  <c r="S407" i="2" s="1"/>
  <c r="Q149" i="2"/>
  <c r="R149" i="2" s="1"/>
  <c r="S149" i="2" s="1"/>
  <c r="Q343" i="2"/>
  <c r="R343" i="2" s="1"/>
  <c r="S343" i="2" s="1"/>
  <c r="Q146" i="2"/>
  <c r="R146" i="2" s="1"/>
  <c r="S146" i="2" s="1"/>
  <c r="Q270" i="2"/>
  <c r="R270" i="2" s="1"/>
  <c r="S270" i="2" s="1"/>
  <c r="Q318" i="2"/>
  <c r="R318" i="2" s="1"/>
  <c r="S318" i="2" s="1"/>
  <c r="Q272" i="2"/>
  <c r="R272" i="2" s="1"/>
  <c r="S272" i="2" s="1"/>
  <c r="Q375" i="2"/>
  <c r="R375" i="2" s="1"/>
  <c r="S375" i="2" s="1"/>
  <c r="Q516" i="2"/>
  <c r="R516" i="2" s="1"/>
  <c r="S516" i="2" s="1"/>
  <c r="Q748" i="2"/>
  <c r="R748" i="2" s="1"/>
  <c r="S748" i="2" s="1"/>
  <c r="Q147" i="2"/>
  <c r="R147" i="2" s="1"/>
  <c r="S147" i="2" s="1"/>
  <c r="Q771" i="2"/>
  <c r="R771" i="2" s="1"/>
  <c r="S771" i="2" s="1"/>
  <c r="Q247" i="2"/>
  <c r="R247" i="2" s="1"/>
  <c r="S247" i="2" s="1"/>
  <c r="Q123" i="2"/>
  <c r="R123" i="2" s="1"/>
  <c r="S123" i="2" s="1"/>
  <c r="Q641" i="2"/>
  <c r="R641" i="2" s="1"/>
  <c r="S641" i="2" s="1"/>
  <c r="Q97" i="2"/>
  <c r="R97" i="2" s="1"/>
  <c r="S97" i="2" s="1"/>
  <c r="Q344" i="2"/>
  <c r="R344" i="2" s="1"/>
  <c r="S344" i="2" s="1"/>
  <c r="Q495" i="2"/>
  <c r="R495" i="2" s="1"/>
  <c r="S495" i="2" s="1"/>
  <c r="Q666" i="2"/>
  <c r="R666" i="2" s="1"/>
  <c r="S666" i="2" s="1"/>
  <c r="Q125" i="2"/>
  <c r="R125" i="2" s="1"/>
  <c r="S125" i="2" s="1"/>
  <c r="Q368" i="2"/>
  <c r="R368" i="2" s="1"/>
  <c r="S368" i="2" s="1"/>
  <c r="Q667" i="2"/>
  <c r="R667" i="2" s="1"/>
  <c r="S667" i="2" s="1"/>
  <c r="Q642" i="2"/>
  <c r="R642" i="2" s="1"/>
  <c r="S642" i="2" s="1"/>
  <c r="Q409" i="2"/>
  <c r="R409" i="2" s="1"/>
  <c r="S409" i="2" s="1"/>
  <c r="Q554" i="2"/>
  <c r="R554" i="2" s="1"/>
  <c r="S554" i="2" s="1"/>
  <c r="Q520" i="2"/>
  <c r="R520" i="2" s="1"/>
  <c r="S520" i="2" s="1"/>
  <c r="Q150" i="2"/>
  <c r="R150" i="2" s="1"/>
  <c r="S150" i="2" s="1"/>
  <c r="Q377" i="2"/>
  <c r="R377" i="2" s="1"/>
  <c r="S377" i="2" s="1"/>
  <c r="Q753" i="2"/>
  <c r="R753" i="2" s="1"/>
  <c r="S753" i="2" s="1"/>
  <c r="Q250" i="2"/>
  <c r="R250" i="2" s="1"/>
  <c r="S250" i="2" s="1"/>
  <c r="Q517" i="2"/>
  <c r="R517" i="2" s="1"/>
  <c r="S517" i="2" s="1"/>
  <c r="Q408" i="2"/>
  <c r="R408" i="2" s="1"/>
  <c r="S408" i="2" s="1"/>
  <c r="Q751" i="2"/>
  <c r="R751" i="2" s="1"/>
  <c r="S751" i="2" s="1"/>
  <c r="Q126" i="2"/>
  <c r="R126" i="2" s="1"/>
  <c r="S126" i="2" s="1"/>
  <c r="Q98" i="2"/>
  <c r="R98" i="2" s="1"/>
  <c r="S98" i="2" s="1"/>
  <c r="Q518" i="2"/>
  <c r="R518" i="2" s="1"/>
  <c r="S518" i="2" s="1"/>
  <c r="Q151" i="2"/>
  <c r="R151" i="2" s="1"/>
  <c r="S151" i="2" s="1"/>
  <c r="Q376" i="2"/>
  <c r="R376" i="2" s="1"/>
  <c r="S376" i="2" s="1"/>
  <c r="Q127" i="2"/>
  <c r="R127" i="2" s="1"/>
  <c r="S127" i="2" s="1"/>
  <c r="Q274" i="2"/>
  <c r="R274" i="2" s="1"/>
  <c r="S274" i="2" s="1"/>
  <c r="Q640" i="2"/>
  <c r="R640" i="2" s="1"/>
  <c r="S640" i="2" s="1"/>
  <c r="Q273" i="2"/>
  <c r="R273" i="2" s="1"/>
  <c r="S273" i="2" s="1"/>
  <c r="Q519" i="2"/>
  <c r="R519" i="2" s="1"/>
  <c r="S519" i="2" s="1"/>
  <c r="Q379" i="2"/>
  <c r="R379" i="2" s="1"/>
  <c r="S379" i="2" s="1"/>
  <c r="Q471" i="2"/>
  <c r="R471" i="2" s="1"/>
  <c r="S471" i="2" s="1"/>
  <c r="Q152" i="2"/>
  <c r="R152" i="2" s="1"/>
  <c r="S152" i="2" s="1"/>
  <c r="Q752" i="2"/>
  <c r="R752" i="2" s="1"/>
  <c r="S752" i="2" s="1"/>
  <c r="Q124" i="2"/>
  <c r="R124" i="2" s="1"/>
  <c r="S124" i="2" s="1"/>
  <c r="Q774" i="2"/>
  <c r="R774" i="2" s="1"/>
  <c r="S774" i="2" s="1"/>
  <c r="Q615" i="2"/>
  <c r="R615" i="2" s="1"/>
  <c r="S615" i="2" s="1"/>
  <c r="Q99" i="2"/>
  <c r="R99" i="2" s="1"/>
  <c r="S99" i="2" s="1"/>
  <c r="Q713" i="2"/>
  <c r="R713" i="2" s="1"/>
  <c r="S713" i="2" s="1"/>
  <c r="Q722" i="2"/>
  <c r="R722" i="2" s="1"/>
  <c r="S722" i="2" s="1"/>
  <c r="Q548" i="2"/>
  <c r="R548" i="2" s="1"/>
  <c r="S548" i="2" s="1"/>
  <c r="Q454" i="2"/>
  <c r="R454" i="2" s="1"/>
  <c r="S454" i="2" s="1"/>
  <c r="Q386" i="2"/>
  <c r="R386" i="2" s="1"/>
  <c r="S386" i="2" s="1"/>
  <c r="Q188" i="2"/>
  <c r="R188" i="2" s="1"/>
  <c r="S188" i="2" s="1"/>
  <c r="Q148" i="2"/>
  <c r="R148" i="2" s="1"/>
  <c r="S148" i="2" s="1"/>
  <c r="Q53" i="2"/>
  <c r="R53" i="2" s="1"/>
  <c r="S53" i="2" s="1"/>
  <c r="Q571" i="2"/>
  <c r="R571" i="2" s="1"/>
  <c r="S571" i="2" s="1"/>
  <c r="Q44" i="2"/>
  <c r="R44" i="2" s="1"/>
  <c r="S44" i="2" s="1"/>
  <c r="Q155" i="2"/>
  <c r="R155" i="2" s="1"/>
  <c r="S155" i="2" s="1"/>
  <c r="Q228" i="2"/>
  <c r="R228" i="2" s="1"/>
  <c r="S228" i="2" s="1"/>
  <c r="Q689" i="2"/>
  <c r="R689" i="2" s="1"/>
  <c r="S689" i="2" s="1"/>
  <c r="Q206" i="2"/>
  <c r="R206" i="2" s="1"/>
  <c r="S206" i="2" s="1"/>
  <c r="Q73" i="2"/>
  <c r="R73" i="2" s="1"/>
  <c r="S73" i="2" s="1"/>
  <c r="Q599" i="2"/>
  <c r="R599" i="2" s="1"/>
  <c r="S599" i="2" s="1"/>
  <c r="Q72" i="2"/>
  <c r="R72" i="2" s="1"/>
  <c r="S72" i="2" s="1"/>
  <c r="Q57" i="2"/>
  <c r="R57" i="2" s="1"/>
  <c r="S57" i="2" s="1"/>
  <c r="Q58" i="2"/>
  <c r="R58" i="2" s="1"/>
  <c r="S58" i="2" s="1"/>
  <c r="Q139" i="2"/>
  <c r="R139" i="2" s="1"/>
  <c r="S139" i="2" s="1"/>
  <c r="Q378" i="2"/>
  <c r="R378" i="2" s="1"/>
  <c r="S378" i="2" s="1"/>
  <c r="Q633" i="2"/>
  <c r="R633" i="2" s="1"/>
  <c r="S633" i="2" s="1"/>
  <c r="Q338" i="2"/>
  <c r="R338" i="2" s="1"/>
  <c r="S338" i="2" s="1"/>
  <c r="Q143" i="2"/>
  <c r="R143" i="2" s="1"/>
  <c r="S143" i="2" s="1"/>
  <c r="Q112" i="2"/>
  <c r="R112" i="2" s="1"/>
  <c r="S112" i="2" s="1"/>
  <c r="Q103" i="2"/>
  <c r="R103" i="2" s="1"/>
  <c r="S103" i="2" s="1"/>
  <c r="Q204" i="2"/>
  <c r="R204" i="2" s="1"/>
  <c r="S204" i="2" s="1"/>
  <c r="Q246" i="2"/>
  <c r="R246" i="2" s="1"/>
  <c r="S246" i="2" s="1"/>
  <c r="Q248" i="2"/>
  <c r="R248" i="2" s="1"/>
  <c r="S248" i="2" s="1"/>
  <c r="Q508" i="2"/>
  <c r="R508" i="2" s="1"/>
  <c r="S508" i="2" s="1"/>
  <c r="Q515" i="2"/>
  <c r="R515" i="2" s="1"/>
  <c r="S515" i="2" s="1"/>
  <c r="Q497" i="2"/>
  <c r="R497" i="2" s="1"/>
  <c r="S497" i="2" s="1"/>
  <c r="A497" i="2"/>
  <c r="A472" i="2"/>
  <c r="A590" i="2"/>
  <c r="A448" i="2"/>
  <c r="A526" i="2"/>
  <c r="A346" i="2"/>
  <c r="A154" i="2"/>
  <c r="A616" i="2"/>
  <c r="A128" i="2"/>
  <c r="A70" i="2"/>
  <c r="A283" i="2"/>
  <c r="A168" i="2"/>
  <c r="A473" i="2"/>
  <c r="A643" i="2"/>
  <c r="A100" i="2"/>
  <c r="A591" i="2"/>
  <c r="A129" i="2"/>
  <c r="A498" i="2"/>
  <c r="A284" i="2"/>
  <c r="A320" i="2"/>
  <c r="A547" i="2"/>
  <c r="A187" i="2"/>
  <c r="A527" i="2"/>
  <c r="A568" i="2"/>
  <c r="A428" i="2"/>
  <c r="A347" i="2"/>
  <c r="A101" i="2"/>
  <c r="A203" i="2"/>
  <c r="A48" i="2"/>
  <c r="A474" i="2"/>
  <c r="A449" i="2"/>
  <c r="A12" i="2"/>
  <c r="A210" i="2"/>
  <c r="A670" i="2"/>
  <c r="A699" i="2"/>
  <c r="A450" i="2"/>
  <c r="A521" i="2"/>
  <c r="A29" i="2"/>
  <c r="A285" i="2"/>
  <c r="A20" i="2"/>
  <c r="A429" i="2"/>
  <c r="A71" i="2"/>
  <c r="A196" i="2"/>
  <c r="A130" i="2"/>
  <c r="A321" i="2"/>
  <c r="A617" i="2"/>
  <c r="A540" i="2"/>
  <c r="A708" i="2"/>
  <c r="A251" i="2"/>
  <c r="A169" i="2"/>
  <c r="A730" i="2"/>
  <c r="A644" i="2"/>
  <c r="A102" i="2"/>
  <c r="A683" i="2"/>
  <c r="A182" i="2"/>
  <c r="A569" i="2"/>
  <c r="A549" i="2"/>
  <c r="A49" i="2"/>
  <c r="A618" i="2"/>
  <c r="A592" i="2"/>
  <c r="A348" i="2"/>
  <c r="A3" i="2"/>
  <c r="A211" i="2"/>
  <c r="A229" i="2"/>
  <c r="A475" i="2"/>
  <c r="A570" i="2"/>
  <c r="A219" i="2"/>
  <c r="A4" i="2"/>
  <c r="A21" i="2"/>
  <c r="A677" i="2"/>
  <c r="A541" i="2"/>
  <c r="A410" i="2"/>
  <c r="A754" i="2"/>
  <c r="A30" i="2"/>
  <c r="A189" i="2"/>
  <c r="A13" i="2"/>
  <c r="A322" i="2"/>
  <c r="A286" i="2"/>
  <c r="A476" i="2"/>
  <c r="A156" i="2"/>
  <c r="A157" i="2"/>
  <c r="A120" i="2"/>
  <c r="A499" i="2"/>
  <c r="A690" i="2"/>
  <c r="A209" i="2"/>
  <c r="A164" i="2"/>
  <c r="A75" i="2"/>
  <c r="A252" i="2"/>
  <c r="A411" i="2"/>
  <c r="A165" i="2"/>
  <c r="A380" i="2"/>
  <c r="A729" i="2"/>
  <c r="A684" i="2"/>
  <c r="A319" i="2"/>
  <c r="A782" i="2"/>
  <c r="A131" i="2"/>
  <c r="A646" i="2"/>
  <c r="A430" i="2"/>
  <c r="A349" i="2"/>
  <c r="A775" i="2"/>
  <c r="A522" i="2"/>
  <c r="A731" i="2"/>
  <c r="A275" i="2"/>
  <c r="A345" i="2"/>
  <c r="A230" i="2"/>
  <c r="A645" i="2"/>
  <c r="A212" i="2"/>
  <c r="A671" i="2"/>
  <c r="A329" i="2"/>
  <c r="A190" i="2"/>
  <c r="A528" i="2"/>
  <c r="A333" i="2"/>
  <c r="A660" i="2"/>
  <c r="A776" i="2"/>
  <c r="A158" i="2"/>
  <c r="A550" i="2"/>
  <c r="A451" i="2"/>
  <c r="A51" i="2"/>
  <c r="A709" i="2"/>
  <c r="A14" i="2"/>
  <c r="A220" i="2"/>
  <c r="A755" i="2"/>
  <c r="A5" i="2"/>
  <c r="A183" i="2"/>
  <c r="A170" i="2"/>
  <c r="A593" i="2"/>
  <c r="A191" i="2"/>
  <c r="A807" i="2"/>
  <c r="A556" i="2"/>
  <c r="A276" i="2"/>
  <c r="A808" i="2"/>
  <c r="A704" i="2"/>
  <c r="A231" i="2"/>
  <c r="A529" i="2"/>
  <c r="A647" i="2"/>
  <c r="A412" i="2"/>
  <c r="A700" i="2"/>
  <c r="A22" i="2"/>
  <c r="A205" i="2"/>
  <c r="A175" i="2"/>
  <c r="A213" i="2"/>
  <c r="A620" i="2"/>
  <c r="A500" i="2"/>
  <c r="A781" i="2"/>
  <c r="A323" i="2"/>
  <c r="A278" i="2"/>
  <c r="A31" i="2"/>
  <c r="A192" i="2"/>
  <c r="A452" i="2"/>
  <c r="A736" i="2"/>
  <c r="A809" i="2"/>
  <c r="A619" i="2"/>
  <c r="A50" i="2"/>
  <c r="A685" i="2"/>
  <c r="A197" i="2"/>
  <c r="A710" i="2"/>
  <c r="A52" i="2"/>
  <c r="A253" i="2"/>
  <c r="A811" i="2"/>
  <c r="A431" i="2"/>
  <c r="A813" i="2"/>
  <c r="A144" i="2"/>
  <c r="A678" i="2"/>
  <c r="A691" i="2"/>
  <c r="A47" i="2"/>
  <c r="A572" i="2"/>
  <c r="A350" i="2"/>
  <c r="A15" i="2"/>
  <c r="A171" i="2"/>
  <c r="A594" i="2"/>
  <c r="A796" i="2"/>
  <c r="A153" i="2"/>
  <c r="A542" i="2"/>
  <c r="A176" i="2"/>
  <c r="A758" i="2"/>
  <c r="A555" i="2"/>
  <c r="A501" i="2"/>
  <c r="A477" i="2"/>
  <c r="A277" i="2"/>
  <c r="A287" i="2"/>
  <c r="A381" i="2"/>
  <c r="A324" i="2"/>
  <c r="A198" i="2"/>
  <c r="A551" i="2"/>
  <c r="A524" i="2"/>
  <c r="A810" i="2"/>
  <c r="A812" i="2"/>
  <c r="A6" i="2"/>
  <c r="A814" i="2"/>
  <c r="A711" i="2"/>
  <c r="A23" i="2"/>
  <c r="A777" i="2"/>
  <c r="A288" i="2"/>
  <c r="A756" i="2"/>
  <c r="A815" i="2"/>
  <c r="A54" i="2"/>
  <c r="A672" i="2"/>
  <c r="A104" i="2"/>
  <c r="A432" i="2"/>
  <c r="A478" i="2"/>
  <c r="A184" i="2"/>
  <c r="A679" i="2"/>
  <c r="A523" i="2"/>
  <c r="A701" i="2"/>
  <c r="A279" i="2"/>
  <c r="A816" i="2"/>
  <c r="A732" i="2"/>
  <c r="A503" i="2"/>
  <c r="A817" i="2"/>
  <c r="A33" i="2"/>
  <c r="A232" i="2"/>
  <c r="A778" i="2"/>
  <c r="A289" i="2"/>
  <c r="A351" i="2"/>
  <c r="A173" i="2"/>
  <c r="A55" i="2"/>
  <c r="A686" i="2"/>
  <c r="A621" i="2"/>
  <c r="A132" i="2"/>
  <c r="A780" i="2"/>
  <c r="A692" i="2"/>
  <c r="A543" i="2"/>
  <c r="A821" i="2"/>
  <c r="A221" i="2"/>
  <c r="A648" i="2"/>
  <c r="A413" i="2"/>
  <c r="A32" i="2"/>
  <c r="A16" i="2"/>
  <c r="A530" i="2"/>
  <c r="A172" i="2"/>
  <c r="A574" i="2"/>
  <c r="A214" i="2"/>
  <c r="A573" i="2"/>
  <c r="A818" i="2"/>
  <c r="A325" i="2"/>
  <c r="A622" i="2"/>
  <c r="A24" i="2"/>
  <c r="A290" i="2"/>
  <c r="A779" i="2"/>
  <c r="A254" i="2"/>
  <c r="A453" i="2"/>
  <c r="A353" i="2"/>
  <c r="A207" i="2"/>
  <c r="A552" i="2"/>
  <c r="A824" i="2"/>
  <c r="A822" i="2"/>
  <c r="A673" i="2"/>
  <c r="A757" i="2"/>
  <c r="A56" i="2"/>
  <c r="A557" i="2"/>
  <c r="A479" i="2"/>
  <c r="A414" i="2"/>
  <c r="A504" i="2"/>
  <c r="A595" i="2"/>
  <c r="A280" i="2"/>
  <c r="A525" i="2"/>
  <c r="A281" i="2"/>
  <c r="A416" i="2"/>
  <c r="A134" i="2"/>
  <c r="A17" i="2"/>
  <c r="A823" i="2"/>
  <c r="A819" i="2"/>
  <c r="A785" i="2"/>
  <c r="A2" i="2"/>
  <c r="A185" i="2"/>
  <c r="A199" i="2"/>
  <c r="A282" i="2"/>
  <c r="A788" i="2"/>
  <c r="A502" i="2"/>
  <c r="A783" i="2"/>
  <c r="A7" i="2"/>
  <c r="A74" i="2"/>
  <c r="A575" i="2"/>
  <c r="A105" i="2"/>
  <c r="A415" i="2"/>
  <c r="A544" i="2"/>
  <c r="A200" i="2"/>
  <c r="A693" i="2"/>
  <c r="A558" i="2"/>
  <c r="A382" i="2"/>
  <c r="A789" i="2"/>
  <c r="A650" i="2"/>
  <c r="A133" i="2"/>
  <c r="A596" i="2"/>
  <c r="A34" i="2"/>
  <c r="A733" i="2"/>
  <c r="A786" i="2"/>
  <c r="A215" i="2"/>
  <c r="A222" i="2"/>
  <c r="A784" i="2"/>
  <c r="A433" i="2"/>
  <c r="A790" i="2"/>
  <c r="A383" i="2"/>
  <c r="A193" i="2"/>
  <c r="A25" i="2"/>
  <c r="A680" i="2"/>
  <c r="A681" i="2"/>
  <c r="A820" i="2"/>
  <c r="A649" i="2"/>
  <c r="A418" i="2"/>
  <c r="A702" i="2"/>
  <c r="A791" i="2"/>
  <c r="A712" i="2"/>
  <c r="A795" i="2"/>
  <c r="A292" i="2"/>
  <c r="A787" i="2"/>
  <c r="A106" i="2"/>
  <c r="A797" i="2"/>
  <c r="A291" i="2"/>
  <c r="A26" i="2"/>
  <c r="A174" i="2"/>
  <c r="A687" i="2"/>
  <c r="A18" i="2"/>
  <c r="A792" i="2"/>
  <c r="A734" i="2"/>
  <c r="A194" i="2"/>
  <c r="A201" i="2"/>
  <c r="A233" i="2"/>
  <c r="A417" i="2"/>
  <c r="A668" i="2"/>
  <c r="A682" i="2"/>
  <c r="A577" i="2"/>
  <c r="A419" i="2"/>
  <c r="A798" i="2"/>
  <c r="A420" i="2"/>
  <c r="A793" i="2"/>
  <c r="A421" i="2"/>
  <c r="A674" i="2"/>
  <c r="A435" i="2"/>
  <c r="A216" i="2"/>
  <c r="A234" i="2"/>
  <c r="A531" i="2"/>
  <c r="A703" i="2"/>
  <c r="A546" i="2"/>
  <c r="A794" i="2"/>
  <c r="A327" i="2"/>
  <c r="A195" i="2"/>
  <c r="A597" i="2"/>
  <c r="A805" i="2"/>
  <c r="A255" i="2"/>
  <c r="A257" i="2"/>
  <c r="A624" i="2"/>
  <c r="A354" i="2"/>
  <c r="A352" i="2"/>
  <c r="A392" i="2"/>
  <c r="A623" i="2"/>
  <c r="A735" i="2"/>
  <c r="A695" i="2"/>
  <c r="A9" i="2"/>
  <c r="A384" i="2"/>
  <c r="A393" i="2"/>
  <c r="A8" i="2"/>
  <c r="A224" i="2"/>
  <c r="A422" i="2"/>
  <c r="A545" i="2"/>
  <c r="A806" i="2"/>
  <c r="A481" i="2"/>
  <c r="A576" i="2"/>
  <c r="A10" i="2"/>
  <c r="A559" i="2"/>
  <c r="A223" i="2"/>
  <c r="A480" i="2"/>
  <c r="A177" i="2"/>
  <c r="A759" i="2"/>
  <c r="A436" i="2"/>
  <c r="A423" i="2"/>
  <c r="A455" i="2"/>
  <c r="A202" i="2"/>
  <c r="A77" i="2"/>
  <c r="A675" i="2"/>
  <c r="A799" i="2"/>
  <c r="A35" i="2"/>
  <c r="A135" i="2"/>
  <c r="A328" i="2"/>
  <c r="A578" i="2"/>
  <c r="A696" i="2"/>
  <c r="A28" i="2"/>
  <c r="A160" i="2"/>
  <c r="A434" i="2"/>
  <c r="A694" i="2"/>
  <c r="A326" i="2"/>
  <c r="A714" i="2"/>
  <c r="A19" i="2"/>
  <c r="A178" i="2"/>
  <c r="A385" i="2"/>
  <c r="A536" i="2"/>
  <c r="A676" i="2"/>
  <c r="A651" i="2"/>
  <c r="A256" i="2"/>
  <c r="A76" i="2"/>
  <c r="A688" i="2"/>
  <c r="A208" i="2"/>
  <c r="A302" i="2"/>
  <c r="A598" i="2"/>
  <c r="A669" i="2"/>
  <c r="A225" i="2"/>
  <c r="A800" i="2"/>
  <c r="A107" i="2"/>
  <c r="A27" i="2"/>
  <c r="A303" i="2"/>
  <c r="A482" i="2"/>
  <c r="A437" i="2"/>
  <c r="A532" i="2"/>
  <c r="A137" i="2"/>
  <c r="A715" i="2"/>
  <c r="A760" i="2"/>
  <c r="A59" i="2"/>
  <c r="A801" i="2"/>
  <c r="A186" i="2"/>
  <c r="A226" i="2"/>
  <c r="A506" i="2"/>
  <c r="A293" i="2"/>
  <c r="A560" i="2"/>
  <c r="A294" i="2"/>
  <c r="A561" i="2"/>
  <c r="A136" i="2"/>
  <c r="A802" i="2"/>
  <c r="A36" i="2"/>
  <c r="A138" i="2"/>
  <c r="A507" i="2"/>
  <c r="A159" i="2"/>
  <c r="A534" i="2"/>
  <c r="A652" i="2"/>
  <c r="A803" i="2"/>
  <c r="A108" i="2"/>
  <c r="A235" i="2"/>
  <c r="A562" i="2"/>
  <c r="A537" i="2"/>
  <c r="A304" i="2"/>
  <c r="A79" i="2"/>
  <c r="A424" i="2"/>
  <c r="A804" i="2"/>
  <c r="A355" i="2"/>
  <c r="A698" i="2"/>
  <c r="A258" i="2"/>
  <c r="A356" i="2"/>
  <c r="A161" i="2"/>
  <c r="A11" i="2"/>
  <c r="A60" i="2"/>
  <c r="A427" i="2"/>
  <c r="A761" i="2"/>
  <c r="A716" i="2"/>
  <c r="A425" i="2"/>
  <c r="A394" i="2"/>
  <c r="A110" i="2"/>
  <c r="A456" i="2"/>
  <c r="A395" i="2"/>
  <c r="A426" i="2"/>
  <c r="A162" i="2"/>
  <c r="A626" i="2"/>
  <c r="A330" i="2"/>
  <c r="A628" i="2"/>
  <c r="A218" i="2"/>
  <c r="A737" i="2"/>
  <c r="A81" i="2"/>
  <c r="A738" i="2"/>
  <c r="A305" i="2"/>
  <c r="A627" i="2"/>
  <c r="A581" i="2"/>
  <c r="A37" i="2"/>
  <c r="A78" i="2"/>
  <c r="A295" i="2"/>
  <c r="A706" i="2"/>
  <c r="A653" i="2"/>
  <c r="A236" i="2"/>
  <c r="A625" i="2"/>
  <c r="A535" i="2"/>
  <c r="A61" i="2"/>
  <c r="A109" i="2"/>
  <c r="A563" i="2"/>
  <c r="A705" i="2"/>
  <c r="A457" i="2"/>
  <c r="A217" i="2"/>
  <c r="A388" i="2"/>
  <c r="A387" i="2"/>
  <c r="A707" i="2"/>
  <c r="A483" i="2"/>
  <c r="A80" i="2"/>
  <c r="A439" i="2"/>
  <c r="A163" i="2"/>
  <c r="A717" i="2"/>
  <c r="A533" i="2"/>
  <c r="A505" i="2"/>
  <c r="A237" i="2"/>
  <c r="A306" i="2"/>
  <c r="A357" i="2"/>
  <c r="A297" i="2"/>
  <c r="A38" i="2"/>
  <c r="A510" i="2"/>
  <c r="A440" i="2"/>
  <c r="A538" i="2"/>
  <c r="A579" i="2"/>
  <c r="A180" i="2"/>
  <c r="A82" i="2"/>
  <c r="A179" i="2"/>
  <c r="A762" i="2"/>
  <c r="A332" i="2"/>
  <c r="A580" i="2"/>
  <c r="A602" i="2"/>
  <c r="A458" i="2"/>
  <c r="A697" i="2"/>
  <c r="A600" i="2"/>
  <c r="A296" i="2"/>
  <c r="A629" i="2"/>
  <c r="A739" i="2"/>
  <c r="A601" i="2"/>
  <c r="A39" i="2"/>
  <c r="A539" i="2"/>
  <c r="A396" i="2"/>
  <c r="A140" i="2"/>
  <c r="A656" i="2"/>
  <c r="A259" i="2"/>
  <c r="A719" i="2"/>
  <c r="A307" i="2"/>
  <c r="A718" i="2"/>
  <c r="A111" i="2"/>
  <c r="A582" i="2"/>
  <c r="A42" i="2"/>
  <c r="A564" i="2"/>
  <c r="A360" i="2"/>
  <c r="A181" i="2"/>
  <c r="A438" i="2"/>
  <c r="A763" i="2"/>
  <c r="A583" i="2"/>
  <c r="A654" i="2"/>
  <c r="A260" i="2"/>
  <c r="A358" i="2"/>
  <c r="A40" i="2"/>
  <c r="A41" i="2"/>
  <c r="A43" i="2"/>
  <c r="A45" i="2"/>
  <c r="A227" i="2"/>
  <c r="A604" i="2"/>
  <c r="A484" i="2"/>
  <c r="A740" i="2"/>
  <c r="A83" i="2"/>
  <c r="A511" i="2"/>
  <c r="A399" i="2"/>
  <c r="A603" i="2"/>
  <c r="A720" i="2"/>
  <c r="A239" i="2"/>
  <c r="A459" i="2"/>
  <c r="A331" i="2"/>
  <c r="A442" i="2"/>
  <c r="A441" i="2"/>
  <c r="A308" i="2"/>
  <c r="A655" i="2"/>
  <c r="A488" i="2"/>
  <c r="A565" i="2"/>
  <c r="A566" i="2"/>
  <c r="A486" i="2"/>
  <c r="A63" i="2"/>
  <c r="A262" i="2"/>
  <c r="A299" i="2"/>
  <c r="A240" i="2"/>
  <c r="A584" i="2"/>
  <c r="A62" i="2"/>
  <c r="A585" i="2"/>
  <c r="A86" i="2"/>
  <c r="A359" i="2"/>
  <c r="A632" i="2"/>
  <c r="A741" i="2"/>
  <c r="A397" i="2"/>
  <c r="A509" i="2"/>
  <c r="A389" i="2"/>
  <c r="A631" i="2"/>
  <c r="A84" i="2"/>
  <c r="A764" i="2"/>
  <c r="A87" i="2"/>
  <c r="A298" i="2"/>
  <c r="A116" i="2"/>
  <c r="A462" i="2"/>
  <c r="A443" i="2"/>
  <c r="A630" i="2"/>
  <c r="A141" i="2"/>
  <c r="A361" i="2"/>
  <c r="A310" i="2"/>
  <c r="A485" i="2"/>
  <c r="A309" i="2"/>
  <c r="A238" i="2"/>
  <c r="A586" i="2"/>
  <c r="A743" i="2"/>
  <c r="A301" i="2"/>
  <c r="A444" i="2"/>
  <c r="A390" i="2"/>
  <c r="A300" i="2"/>
  <c r="A335" i="2"/>
  <c r="A512" i="2"/>
  <c r="A311" i="2"/>
  <c r="A263" i="2"/>
  <c r="A460" i="2"/>
  <c r="A85" i="2"/>
  <c r="A659" i="2"/>
  <c r="A605" i="2"/>
  <c r="A461" i="2"/>
  <c r="A398" i="2"/>
  <c r="A657" i="2"/>
  <c r="A445" i="2"/>
  <c r="A721" i="2"/>
  <c r="A567" i="2"/>
  <c r="A744" i="2"/>
  <c r="A113" i="2"/>
  <c r="A88" i="2"/>
  <c r="A46" i="2"/>
  <c r="A166" i="2"/>
  <c r="A463" i="2"/>
  <c r="A745" i="2"/>
  <c r="A167" i="2"/>
  <c r="A587" i="2"/>
  <c r="A746" i="2"/>
  <c r="A489" i="2"/>
  <c r="A65" i="2"/>
  <c r="A64" i="2"/>
  <c r="A391" i="2"/>
  <c r="A661" i="2"/>
  <c r="A464" i="2"/>
  <c r="A334" i="2"/>
  <c r="A401" i="2"/>
  <c r="A513" i="2"/>
  <c r="A487" i="2"/>
  <c r="A514" i="2"/>
  <c r="A658" i="2"/>
  <c r="A765" i="2"/>
  <c r="A766" i="2"/>
  <c r="A68" i="2"/>
  <c r="A465" i="2"/>
  <c r="A490" i="2"/>
  <c r="A89" i="2"/>
  <c r="A118" i="2"/>
  <c r="A114" i="2"/>
  <c r="A400" i="2"/>
  <c r="A92" i="2"/>
  <c r="A370" i="2"/>
  <c r="A115" i="2"/>
  <c r="A69" i="2"/>
  <c r="A117" i="2"/>
  <c r="A636" i="2"/>
  <c r="A362" i="2"/>
  <c r="A662" i="2"/>
  <c r="A635" i="2"/>
  <c r="A369" i="2"/>
  <c r="A723" i="2"/>
  <c r="A261" i="2"/>
  <c r="A371" i="2"/>
  <c r="A313" i="2"/>
  <c r="A634" i="2"/>
  <c r="A90" i="2"/>
  <c r="A242" i="2"/>
  <c r="A339" i="2"/>
  <c r="A241" i="2"/>
  <c r="A244" i="2"/>
  <c r="A94" i="2"/>
  <c r="A336" i="2"/>
  <c r="A142" i="2"/>
  <c r="A725" i="2"/>
  <c r="A312" i="2"/>
  <c r="A724" i="2"/>
  <c r="A608" i="2"/>
  <c r="A492" i="2"/>
  <c r="A767" i="2"/>
  <c r="A337" i="2"/>
  <c r="A588" i="2"/>
  <c r="A366" i="2"/>
  <c r="A119" i="2"/>
  <c r="A663" i="2"/>
  <c r="A314" i="2"/>
  <c r="A742" i="2"/>
  <c r="A243" i="2"/>
  <c r="A607" i="2"/>
  <c r="A402" i="2"/>
  <c r="A363" i="2"/>
  <c r="A245" i="2"/>
  <c r="A606" i="2"/>
  <c r="A637" i="2"/>
  <c r="A66" i="2"/>
  <c r="A491" i="2"/>
  <c r="A589" i="2"/>
  <c r="A364" i="2"/>
  <c r="A91" i="2"/>
  <c r="A768" i="2"/>
  <c r="A446" i="2"/>
  <c r="A372" i="2"/>
  <c r="A340" i="2"/>
  <c r="A373" i="2"/>
  <c r="A269" i="2"/>
  <c r="A747" i="2"/>
  <c r="A315" i="2"/>
  <c r="A403" i="2"/>
  <c r="A316" i="2"/>
  <c r="A341" i="2"/>
  <c r="A93" i="2"/>
  <c r="A609" i="2"/>
  <c r="A466" i="2"/>
  <c r="A342" i="2"/>
  <c r="A611" i="2"/>
  <c r="A267" i="2"/>
  <c r="A365" i="2"/>
  <c r="A121" i="2"/>
  <c r="A447" i="2"/>
  <c r="A67" i="2"/>
  <c r="A610" i="2"/>
  <c r="A95" i="2"/>
  <c r="A639" i="2"/>
  <c r="A317" i="2"/>
  <c r="A770" i="2"/>
  <c r="A264" i="2"/>
  <c r="A726" i="2"/>
  <c r="A265" i="2"/>
  <c r="A613" i="2"/>
  <c r="A612" i="2"/>
  <c r="A374" i="2"/>
  <c r="A769" i="2"/>
  <c r="A467" i="2"/>
  <c r="A367" i="2"/>
  <c r="A268" i="2"/>
  <c r="A266" i="2"/>
  <c r="A145" i="2"/>
  <c r="A404" i="2"/>
  <c r="A727" i="2"/>
  <c r="A772" i="2"/>
  <c r="A749" i="2"/>
  <c r="A96" i="2"/>
  <c r="A122" i="2"/>
  <c r="A553" i="2"/>
  <c r="A728" i="2"/>
  <c r="A468" i="2"/>
  <c r="A405" i="2"/>
  <c r="A493" i="2"/>
  <c r="A638" i="2"/>
  <c r="A496" i="2"/>
  <c r="A271" i="2"/>
  <c r="A406" i="2"/>
  <c r="A249" i="2"/>
  <c r="A469" i="2"/>
  <c r="A614" i="2"/>
  <c r="A773" i="2"/>
  <c r="A665" i="2"/>
  <c r="A664" i="2"/>
  <c r="A494" i="2"/>
  <c r="A470" i="2"/>
  <c r="A750" i="2"/>
  <c r="A407" i="2"/>
  <c r="A149" i="2"/>
  <c r="A343" i="2"/>
  <c r="A146" i="2"/>
  <c r="A270" i="2"/>
  <c r="A318" i="2"/>
  <c r="A272" i="2"/>
  <c r="A375" i="2"/>
  <c r="A516" i="2"/>
  <c r="A748" i="2"/>
  <c r="A147" i="2"/>
  <c r="A771" i="2"/>
  <c r="A247" i="2"/>
  <c r="A123" i="2"/>
  <c r="A641" i="2"/>
  <c r="A97" i="2"/>
  <c r="A344" i="2"/>
  <c r="A495" i="2"/>
  <c r="A666" i="2"/>
  <c r="A125" i="2"/>
  <c r="A368" i="2"/>
  <c r="A667" i="2"/>
  <c r="A642" i="2"/>
  <c r="A409" i="2"/>
  <c r="A554" i="2"/>
  <c r="A520" i="2"/>
  <c r="A150" i="2"/>
  <c r="A377" i="2"/>
  <c r="A753" i="2"/>
  <c r="A250" i="2"/>
  <c r="A517" i="2"/>
  <c r="A408" i="2"/>
  <c r="A751" i="2"/>
  <c r="A126" i="2"/>
  <c r="A98" i="2"/>
  <c r="A518" i="2"/>
  <c r="A151" i="2"/>
  <c r="A376" i="2"/>
  <c r="A127" i="2"/>
  <c r="A274" i="2"/>
  <c r="A640" i="2"/>
  <c r="A273" i="2"/>
  <c r="A519" i="2"/>
  <c r="A379" i="2"/>
  <c r="A471" i="2"/>
  <c r="A152" i="2"/>
  <c r="A752" i="2"/>
  <c r="A124" i="2"/>
  <c r="A774" i="2"/>
  <c r="A615" i="2"/>
  <c r="A99" i="2"/>
  <c r="A713" i="2"/>
  <c r="A722" i="2"/>
  <c r="A548" i="2"/>
  <c r="A454" i="2"/>
  <c r="A386" i="2"/>
  <c r="A188" i="2"/>
  <c r="A148" i="2"/>
  <c r="A53" i="2"/>
  <c r="A571" i="2"/>
  <c r="A44" i="2"/>
  <c r="A155" i="2"/>
  <c r="A228" i="2"/>
  <c r="A689" i="2"/>
  <c r="A206" i="2"/>
  <c r="A73" i="2"/>
  <c r="A599" i="2"/>
  <c r="A72" i="2"/>
  <c r="A57" i="2"/>
  <c r="A58" i="2"/>
  <c r="A139" i="2"/>
  <c r="A378" i="2"/>
  <c r="A633" i="2"/>
  <c r="A338" i="2"/>
  <c r="A143" i="2"/>
  <c r="A112" i="2"/>
  <c r="A103" i="2"/>
  <c r="A204" i="2"/>
  <c r="A246" i="2"/>
  <c r="A248" i="2"/>
  <c r="A508" i="2"/>
  <c r="A515" i="2"/>
  <c r="A363" i="4" l="1"/>
  <c r="A375" i="3"/>
  <c r="F833" i="2"/>
</calcChain>
</file>

<file path=xl/sharedStrings.xml><?xml version="1.0" encoding="utf-8"?>
<sst xmlns="http://schemas.openxmlformats.org/spreadsheetml/2006/main" count="17730" uniqueCount="1302">
  <si>
    <t>Structure Number</t>
  </si>
  <si>
    <t>Asset Id</t>
  </si>
  <si>
    <t>3 - County</t>
  </si>
  <si>
    <t>6A - Features Intersected</t>
  </si>
  <si>
    <t>7 - Facility Carried By Structure</t>
  </si>
  <si>
    <t>22 - Owner</t>
  </si>
  <si>
    <t>27 - Year Built</t>
  </si>
  <si>
    <t>41 - Structure Open/Posted/Closed</t>
  </si>
  <si>
    <t>99 - Border Bridge Structure Number</t>
  </si>
  <si>
    <t>A-36 - Scour POA Category</t>
  </si>
  <si>
    <t>91 - Designated Inspection Frequency</t>
  </si>
  <si>
    <t>B.IR.01 NSTM Inspection Required</t>
  </si>
  <si>
    <t>22</t>
  </si>
  <si>
    <t>39 - Richland</t>
  </si>
  <si>
    <t>WILD RICE RIVER</t>
  </si>
  <si>
    <t>COUNTY HIGHWAY</t>
  </si>
  <si>
    <t>2 - County Highway Agency</t>
  </si>
  <si>
    <t>1934</t>
  </si>
  <si>
    <t>P - Posted for load (may include other restrictions such a temporary bridges which are load posted)</t>
  </si>
  <si>
    <t>C - Defer scour inspection to next routine inspection</t>
  </si>
  <si>
    <t>Y24</t>
  </si>
  <si>
    <t>N - NSTM inspection not required.</t>
  </si>
  <si>
    <t>27</t>
  </si>
  <si>
    <t>CREEK</t>
  </si>
  <si>
    <t>1975</t>
  </si>
  <si>
    <t>A - Open, no restriction</t>
  </si>
  <si>
    <t>32</t>
  </si>
  <si>
    <t>46 - Steele</t>
  </si>
  <si>
    <t>MID. BRANCH GOOSE RIVER</t>
  </si>
  <si>
    <t>1980</t>
  </si>
  <si>
    <t>42</t>
  </si>
  <si>
    <t>1991</t>
  </si>
  <si>
    <t>47</t>
  </si>
  <si>
    <t>41 - Sargent</t>
  </si>
  <si>
    <t>2004</t>
  </si>
  <si>
    <t>Y48</t>
  </si>
  <si>
    <t>58</t>
  </si>
  <si>
    <t>23 - LaMoure</t>
  </si>
  <si>
    <t>BONE HILL CREEK</t>
  </si>
  <si>
    <t>1997</t>
  </si>
  <si>
    <t>68</t>
  </si>
  <si>
    <t>9 - Cass</t>
  </si>
  <si>
    <t>RUSH RIVER</t>
  </si>
  <si>
    <t>1960</t>
  </si>
  <si>
    <t>76</t>
  </si>
  <si>
    <t>BEAVER CREEK</t>
  </si>
  <si>
    <t>1938</t>
  </si>
  <si>
    <t>78</t>
  </si>
  <si>
    <t>MAPLE RIVER</t>
  </si>
  <si>
    <t>2019</t>
  </si>
  <si>
    <t>84</t>
  </si>
  <si>
    <t>COUNTY HWY</t>
  </si>
  <si>
    <t>2006</t>
  </si>
  <si>
    <t>85</t>
  </si>
  <si>
    <t>11 - Dickey</t>
  </si>
  <si>
    <t>COUNTY ROAD</t>
  </si>
  <si>
    <t>1998</t>
  </si>
  <si>
    <t>91</t>
  </si>
  <si>
    <t>1988</t>
  </si>
  <si>
    <t>100</t>
  </si>
  <si>
    <t>ANTELOPE CREEK</t>
  </si>
  <si>
    <t>1984</t>
  </si>
  <si>
    <t>102</t>
  </si>
  <si>
    <t>47 - Stutsman</t>
  </si>
  <si>
    <t>PIPESTEM CREEK</t>
  </si>
  <si>
    <t>TOWNSHIP ROAD</t>
  </si>
  <si>
    <t>1983</t>
  </si>
  <si>
    <t>104</t>
  </si>
  <si>
    <t>SWAN CREEK</t>
  </si>
  <si>
    <t>1955</t>
  </si>
  <si>
    <t>106</t>
  </si>
  <si>
    <t>1972</t>
  </si>
  <si>
    <t>117</t>
  </si>
  <si>
    <t>1945</t>
  </si>
  <si>
    <t>Y - NSTM inspection required.</t>
  </si>
  <si>
    <t>119</t>
  </si>
  <si>
    <t>1930</t>
  </si>
  <si>
    <t>122</t>
  </si>
  <si>
    <t>COUNTY HIWAY 1127</t>
  </si>
  <si>
    <t>125</t>
  </si>
  <si>
    <t>COTTONWOOD CREEK</t>
  </si>
  <si>
    <t>1950</t>
  </si>
  <si>
    <t>145</t>
  </si>
  <si>
    <t>UNNAMED CREEK</t>
  </si>
  <si>
    <t>1993</t>
  </si>
  <si>
    <t>146</t>
  </si>
  <si>
    <t>COUNTY DRAIN 12</t>
  </si>
  <si>
    <t>1941</t>
  </si>
  <si>
    <t>155</t>
  </si>
  <si>
    <t>DRAINAGE DITCH</t>
  </si>
  <si>
    <t>162</t>
  </si>
  <si>
    <t>1982</t>
  </si>
  <si>
    <t>167</t>
  </si>
  <si>
    <t>1936</t>
  </si>
  <si>
    <t>K - Bridge closed to all traffic</t>
  </si>
  <si>
    <t>D - Scour inspection performed prior to reopening</t>
  </si>
  <si>
    <t>N00</t>
  </si>
  <si>
    <t>175</t>
  </si>
  <si>
    <t>JAMES RIVER</t>
  </si>
  <si>
    <t>178</t>
  </si>
  <si>
    <t>1954</t>
  </si>
  <si>
    <t>191</t>
  </si>
  <si>
    <t>SHEYENNE RIVER</t>
  </si>
  <si>
    <t>1946</t>
  </si>
  <si>
    <t>192</t>
  </si>
  <si>
    <t>BRANCH OF MAPLE RIVER</t>
  </si>
  <si>
    <t>1967</t>
  </si>
  <si>
    <t>194</t>
  </si>
  <si>
    <t>TRIB TO ANTELOPE CREEK</t>
  </si>
  <si>
    <t>1999</t>
  </si>
  <si>
    <t>201</t>
  </si>
  <si>
    <t>205</t>
  </si>
  <si>
    <t>2 - Barnes</t>
  </si>
  <si>
    <t>1995</t>
  </si>
  <si>
    <t>226</t>
  </si>
  <si>
    <t>2014</t>
  </si>
  <si>
    <t>240</t>
  </si>
  <si>
    <t>49 - Traill</t>
  </si>
  <si>
    <t>SOUTH BRANCH GOOSE RIVER</t>
  </si>
  <si>
    <t>1986</t>
  </si>
  <si>
    <t>A - During event flood monitoring, scour inspection within 30 days</t>
  </si>
  <si>
    <t>Y12</t>
  </si>
  <si>
    <t>245</t>
  </si>
  <si>
    <t>MURRAY DRAIN NO. 17</t>
  </si>
  <si>
    <t>1931</t>
  </si>
  <si>
    <t>250</t>
  </si>
  <si>
    <t>2000</t>
  </si>
  <si>
    <t>253</t>
  </si>
  <si>
    <t>COUNTY DRAIN 39</t>
  </si>
  <si>
    <t>254</t>
  </si>
  <si>
    <t>255</t>
  </si>
  <si>
    <t>257</t>
  </si>
  <si>
    <t>259</t>
  </si>
  <si>
    <t>262</t>
  </si>
  <si>
    <t>266</t>
  </si>
  <si>
    <t>COUNTY DRAIN 14</t>
  </si>
  <si>
    <t>268</t>
  </si>
  <si>
    <t>277</t>
  </si>
  <si>
    <t>BONEHILL CREEK</t>
  </si>
  <si>
    <t>GRAVEL CNTY ROAD</t>
  </si>
  <si>
    <t>1939</t>
  </si>
  <si>
    <t>281</t>
  </si>
  <si>
    <t>282</t>
  </si>
  <si>
    <t>287</t>
  </si>
  <si>
    <t>N. MAYVILLE DRAIN NO. 8</t>
  </si>
  <si>
    <t>FARM APPROACH</t>
  </si>
  <si>
    <t>290</t>
  </si>
  <si>
    <t>2003</t>
  </si>
  <si>
    <t>295</t>
  </si>
  <si>
    <t>DRAIN</t>
  </si>
  <si>
    <t>297</t>
  </si>
  <si>
    <t>INTERMITTENT STREAM</t>
  </si>
  <si>
    <t>2017</t>
  </si>
  <si>
    <t>299</t>
  </si>
  <si>
    <t>1970</t>
  </si>
  <si>
    <t>304</t>
  </si>
  <si>
    <t>2008</t>
  </si>
  <si>
    <t>305</t>
  </si>
  <si>
    <t>NORTH BRANCH GOOSE RIVER</t>
  </si>
  <si>
    <t>309</t>
  </si>
  <si>
    <t>COUNTY HIGHWAY 10</t>
  </si>
  <si>
    <t>310</t>
  </si>
  <si>
    <t>2015</t>
  </si>
  <si>
    <t>312</t>
  </si>
  <si>
    <t>2016</t>
  </si>
  <si>
    <t>326</t>
  </si>
  <si>
    <t>328</t>
  </si>
  <si>
    <t>GOOSE RIVER</t>
  </si>
  <si>
    <t>330</t>
  </si>
  <si>
    <t>334</t>
  </si>
  <si>
    <t>GRAVEL TWP. ROAD</t>
  </si>
  <si>
    <t>1910</t>
  </si>
  <si>
    <t>340</t>
  </si>
  <si>
    <t>COUNTY HIGHWAY 7</t>
  </si>
  <si>
    <t>2011</t>
  </si>
  <si>
    <t>348</t>
  </si>
  <si>
    <t>1985</t>
  </si>
  <si>
    <t>355</t>
  </si>
  <si>
    <t>1992</t>
  </si>
  <si>
    <t>374</t>
  </si>
  <si>
    <t>376</t>
  </si>
  <si>
    <t>1979</t>
  </si>
  <si>
    <t>377</t>
  </si>
  <si>
    <t>1987</t>
  </si>
  <si>
    <t>390</t>
  </si>
  <si>
    <t>BALDHILL CREEK</t>
  </si>
  <si>
    <t>398</t>
  </si>
  <si>
    <t>COUNTY HIWAY</t>
  </si>
  <si>
    <t>416</t>
  </si>
  <si>
    <t>423</t>
  </si>
  <si>
    <t>1952</t>
  </si>
  <si>
    <t>429</t>
  </si>
  <si>
    <t>465</t>
  </si>
  <si>
    <t>NORTH BRANCH ELM RIVER</t>
  </si>
  <si>
    <t>471</t>
  </si>
  <si>
    <t>1920</t>
  </si>
  <si>
    <t>476</t>
  </si>
  <si>
    <t>479</t>
  </si>
  <si>
    <t>LAKE ASHTABULA</t>
  </si>
  <si>
    <t>1996</t>
  </si>
  <si>
    <t>506</t>
  </si>
  <si>
    <t>COUNTY HIWAY 2311</t>
  </si>
  <si>
    <t>B - During event flood monitoring, scour inspection within 60 days</t>
  </si>
  <si>
    <t>510</t>
  </si>
  <si>
    <t>1971</t>
  </si>
  <si>
    <t>514</t>
  </si>
  <si>
    <t>518</t>
  </si>
  <si>
    <t>2021</t>
  </si>
  <si>
    <t>519</t>
  </si>
  <si>
    <t>521</t>
  </si>
  <si>
    <t>535</t>
  </si>
  <si>
    <t>COUNTY DRAIN NO. 20</t>
  </si>
  <si>
    <t>1990</t>
  </si>
  <si>
    <t>538</t>
  </si>
  <si>
    <t>ELM RIVER</t>
  </si>
  <si>
    <t>8TH ST SE</t>
  </si>
  <si>
    <t>1963</t>
  </si>
  <si>
    <t>546</t>
  </si>
  <si>
    <t>547</t>
  </si>
  <si>
    <t>548</t>
  </si>
  <si>
    <t>553</t>
  </si>
  <si>
    <t>560</t>
  </si>
  <si>
    <t>1976</t>
  </si>
  <si>
    <t>563</t>
  </si>
  <si>
    <t>564</t>
  </si>
  <si>
    <t>37 - Ransom</t>
  </si>
  <si>
    <t>1974</t>
  </si>
  <si>
    <t>568</t>
  </si>
  <si>
    <t>585</t>
  </si>
  <si>
    <t>587</t>
  </si>
  <si>
    <t>73RD AVE SE</t>
  </si>
  <si>
    <t>2020</t>
  </si>
  <si>
    <t>591</t>
  </si>
  <si>
    <t>2ND ST NORTH OF MAIN</t>
  </si>
  <si>
    <t>ACCESS RD AND BNSF</t>
  </si>
  <si>
    <t>4 - City or Municipal Highway Agency</t>
  </si>
  <si>
    <t>595</t>
  </si>
  <si>
    <t>599</t>
  </si>
  <si>
    <t>1978</t>
  </si>
  <si>
    <t>607</t>
  </si>
  <si>
    <t>COUNTY DRAIN</t>
  </si>
  <si>
    <t>608</t>
  </si>
  <si>
    <t>616</t>
  </si>
  <si>
    <t>627</t>
  </si>
  <si>
    <t>661</t>
  </si>
  <si>
    <t>664</t>
  </si>
  <si>
    <t>675</t>
  </si>
  <si>
    <t>677</t>
  </si>
  <si>
    <t>SHEYENNE DIVERSION</t>
  </si>
  <si>
    <t>679</t>
  </si>
  <si>
    <t>690</t>
  </si>
  <si>
    <t>1961</t>
  </si>
  <si>
    <t>693</t>
  </si>
  <si>
    <t>695</t>
  </si>
  <si>
    <t>697</t>
  </si>
  <si>
    <t>2018</t>
  </si>
  <si>
    <t>702</t>
  </si>
  <si>
    <t>WILD RICE CREEK</t>
  </si>
  <si>
    <t>1935</t>
  </si>
  <si>
    <t>000000046141000</t>
  </si>
  <si>
    <t>706</t>
  </si>
  <si>
    <t>708</t>
  </si>
  <si>
    <t>JAMESTOWN RESERVOIR</t>
  </si>
  <si>
    <t>PARK ROAD</t>
  </si>
  <si>
    <t>1901</t>
  </si>
  <si>
    <t>709</t>
  </si>
  <si>
    <t>722</t>
  </si>
  <si>
    <t>729</t>
  </si>
  <si>
    <t>743</t>
  </si>
  <si>
    <t>PITCAIRN CREEK</t>
  </si>
  <si>
    <t>744</t>
  </si>
  <si>
    <t>745</t>
  </si>
  <si>
    <t>1994</t>
  </si>
  <si>
    <t>788</t>
  </si>
  <si>
    <t>COUNTY HWY 21</t>
  </si>
  <si>
    <t>797</t>
  </si>
  <si>
    <t>1957</t>
  </si>
  <si>
    <t>800</t>
  </si>
  <si>
    <t>801</t>
  </si>
  <si>
    <t>803</t>
  </si>
  <si>
    <t>807</t>
  </si>
  <si>
    <t>813</t>
  </si>
  <si>
    <t>815</t>
  </si>
  <si>
    <t>COUNTY DRAIN 34</t>
  </si>
  <si>
    <t>816</t>
  </si>
  <si>
    <t>4TH ST SW</t>
  </si>
  <si>
    <t>1924</t>
  </si>
  <si>
    <t>818</t>
  </si>
  <si>
    <t>826</t>
  </si>
  <si>
    <t>835</t>
  </si>
  <si>
    <t>2007</t>
  </si>
  <si>
    <t>841</t>
  </si>
  <si>
    <t>853</t>
  </si>
  <si>
    <t>856</t>
  </si>
  <si>
    <t>BR. OF WILD RICE RIVER</t>
  </si>
  <si>
    <t>858</t>
  </si>
  <si>
    <t>859</t>
  </si>
  <si>
    <t>867</t>
  </si>
  <si>
    <t>870</t>
  </si>
  <si>
    <t>873</t>
  </si>
  <si>
    <t>COUNTY DRAIN 2</t>
  </si>
  <si>
    <t>877</t>
  </si>
  <si>
    <t>892</t>
  </si>
  <si>
    <t>895</t>
  </si>
  <si>
    <t>899</t>
  </si>
  <si>
    <t>911</t>
  </si>
  <si>
    <t>RED RIVER OF THE NORTH</t>
  </si>
  <si>
    <t>1ST AVE NORTH</t>
  </si>
  <si>
    <t>14511</t>
  </si>
  <si>
    <t>915</t>
  </si>
  <si>
    <t>MAPLE RIVER BRANCH</t>
  </si>
  <si>
    <t>917</t>
  </si>
  <si>
    <t>COUNTY HIGHWAY 6</t>
  </si>
  <si>
    <t>2023</t>
  </si>
  <si>
    <t>926</t>
  </si>
  <si>
    <t>KOLDOK WATERWAY</t>
  </si>
  <si>
    <t>933</t>
  </si>
  <si>
    <t>1953</t>
  </si>
  <si>
    <t>935</t>
  </si>
  <si>
    <t>942</t>
  </si>
  <si>
    <t>943</t>
  </si>
  <si>
    <t>CITY STREET</t>
  </si>
  <si>
    <t>948</t>
  </si>
  <si>
    <t>949</t>
  </si>
  <si>
    <t>950</t>
  </si>
  <si>
    <t>953</t>
  </si>
  <si>
    <t>COUNTY HIGHWAY 15</t>
  </si>
  <si>
    <t>2022</t>
  </si>
  <si>
    <t>954</t>
  </si>
  <si>
    <t>957</t>
  </si>
  <si>
    <t>973</t>
  </si>
  <si>
    <t>16TH ST SE</t>
  </si>
  <si>
    <t>54550</t>
  </si>
  <si>
    <t>974</t>
  </si>
  <si>
    <t>3RD AVENUE SE</t>
  </si>
  <si>
    <t>976</t>
  </si>
  <si>
    <t>981</t>
  </si>
  <si>
    <t>5TH AVE. SE</t>
  </si>
  <si>
    <t>1989</t>
  </si>
  <si>
    <t>985</t>
  </si>
  <si>
    <t>989</t>
  </si>
  <si>
    <t>1885</t>
  </si>
  <si>
    <t>991</t>
  </si>
  <si>
    <t>993</t>
  </si>
  <si>
    <t>MAPLE RIVER/DRAIN 46</t>
  </si>
  <si>
    <t>23RD STREET SE</t>
  </si>
  <si>
    <t>996</t>
  </si>
  <si>
    <t>1006</t>
  </si>
  <si>
    <t>1023</t>
  </si>
  <si>
    <t>COUNTY HIWAY 221</t>
  </si>
  <si>
    <t>1969</t>
  </si>
  <si>
    <t>1030</t>
  </si>
  <si>
    <t>BRANCH OF ELM RIVER</t>
  </si>
  <si>
    <t>1968</t>
  </si>
  <si>
    <t>1036</t>
  </si>
  <si>
    <t>1981</t>
  </si>
  <si>
    <t>1052</t>
  </si>
  <si>
    <t>52ND AVE S</t>
  </si>
  <si>
    <t>2024</t>
  </si>
  <si>
    <t>1053</t>
  </si>
  <si>
    <t>157TH STREET SE</t>
  </si>
  <si>
    <t>1057</t>
  </si>
  <si>
    <t>1061</t>
  </si>
  <si>
    <t>COUNTY DRAIN 37</t>
  </si>
  <si>
    <t>1066</t>
  </si>
  <si>
    <t>BUFFALO COULEE</t>
  </si>
  <si>
    <t>CO HWY 4</t>
  </si>
  <si>
    <t>1088</t>
  </si>
  <si>
    <t>1098</t>
  </si>
  <si>
    <t>1116</t>
  </si>
  <si>
    <t>84508</t>
  </si>
  <si>
    <t>1117</t>
  </si>
  <si>
    <t>1127</t>
  </si>
  <si>
    <t>2005</t>
  </si>
  <si>
    <t>1129</t>
  </si>
  <si>
    <t>1144</t>
  </si>
  <si>
    <t>COUNTY HIWAY 2306</t>
  </si>
  <si>
    <t>1153</t>
  </si>
  <si>
    <t>2012</t>
  </si>
  <si>
    <t>1156</t>
  </si>
  <si>
    <t>1160</t>
  </si>
  <si>
    <t>BOIS DE SIOUX RIVER</t>
  </si>
  <si>
    <t>84512</t>
  </si>
  <si>
    <t>1176</t>
  </si>
  <si>
    <t>VIKING DRIVE SW</t>
  </si>
  <si>
    <t>1182</t>
  </si>
  <si>
    <t>6TH STREET NE</t>
  </si>
  <si>
    <t>1185</t>
  </si>
  <si>
    <t>BURLINGTON NORTHERN RR</t>
  </si>
  <si>
    <t>1186</t>
  </si>
  <si>
    <t>5TH AVE NE</t>
  </si>
  <si>
    <t>1195</t>
  </si>
  <si>
    <t>1198</t>
  </si>
  <si>
    <t>1199</t>
  </si>
  <si>
    <t>3RD ST NE</t>
  </si>
  <si>
    <t>2009</t>
  </si>
  <si>
    <t>54549</t>
  </si>
  <si>
    <t>1200</t>
  </si>
  <si>
    <t>2002</t>
  </si>
  <si>
    <t>1213</t>
  </si>
  <si>
    <t>1937</t>
  </si>
  <si>
    <t>1217</t>
  </si>
  <si>
    <t>CASS COUNTY DRAIN 21</t>
  </si>
  <si>
    <t>19TH AVE NW</t>
  </si>
  <si>
    <t>1222</t>
  </si>
  <si>
    <t>1226</t>
  </si>
  <si>
    <t>1230</t>
  </si>
  <si>
    <t>1241</t>
  </si>
  <si>
    <t>1973</t>
  </si>
  <si>
    <t>1256</t>
  </si>
  <si>
    <t>1258</t>
  </si>
  <si>
    <t>1958</t>
  </si>
  <si>
    <t>1260</t>
  </si>
  <si>
    <t>COUNTY HWY 4928</t>
  </si>
  <si>
    <t>1261</t>
  </si>
  <si>
    <t>COUNTY DRAIN NO. 35</t>
  </si>
  <si>
    <t>100TH ST SE</t>
  </si>
  <si>
    <t>1274</t>
  </si>
  <si>
    <t>1296</t>
  </si>
  <si>
    <t>1302</t>
  </si>
  <si>
    <t>13TH AVE.WEST</t>
  </si>
  <si>
    <t>1304</t>
  </si>
  <si>
    <t>1309</t>
  </si>
  <si>
    <t>1314</t>
  </si>
  <si>
    <t>7TH AVE WEST</t>
  </si>
  <si>
    <t>1316</t>
  </si>
  <si>
    <t>1318</t>
  </si>
  <si>
    <t>1327</t>
  </si>
  <si>
    <t>1334</t>
  </si>
  <si>
    <t>COUNTY HIWAY 1112</t>
  </si>
  <si>
    <t>1339</t>
  </si>
  <si>
    <t>1962</t>
  </si>
  <si>
    <t>1348</t>
  </si>
  <si>
    <t>2013</t>
  </si>
  <si>
    <t>1354</t>
  </si>
  <si>
    <t>1364</t>
  </si>
  <si>
    <t>BRANCH ELM RIVER</t>
  </si>
  <si>
    <t>1365</t>
  </si>
  <si>
    <t>1370</t>
  </si>
  <si>
    <t>1378</t>
  </si>
  <si>
    <t>NP AVE.</t>
  </si>
  <si>
    <t>5270</t>
  </si>
  <si>
    <t>1381</t>
  </si>
  <si>
    <t>1386</t>
  </si>
  <si>
    <t>1393</t>
  </si>
  <si>
    <t>1402</t>
  </si>
  <si>
    <t>1407</t>
  </si>
  <si>
    <t>1409</t>
  </si>
  <si>
    <t>1424</t>
  </si>
  <si>
    <t>1428</t>
  </si>
  <si>
    <t>1959</t>
  </si>
  <si>
    <t>1435</t>
  </si>
  <si>
    <t>BR.OF WILD RICE RIVER</t>
  </si>
  <si>
    <t>1453</t>
  </si>
  <si>
    <t>1473</t>
  </si>
  <si>
    <t>1475</t>
  </si>
  <si>
    <t>1476</t>
  </si>
  <si>
    <t>1478</t>
  </si>
  <si>
    <t>12TH AVE NW-WF</t>
  </si>
  <si>
    <t>1482</t>
  </si>
  <si>
    <t>MAPLE CREEK</t>
  </si>
  <si>
    <t>1483</t>
  </si>
  <si>
    <t>1487</t>
  </si>
  <si>
    <t>1494</t>
  </si>
  <si>
    <t>COUNTY HIWAY 1104</t>
  </si>
  <si>
    <t>1496</t>
  </si>
  <si>
    <t>6676</t>
  </si>
  <si>
    <t>1505</t>
  </si>
  <si>
    <t>1949</t>
  </si>
  <si>
    <t>6646</t>
  </si>
  <si>
    <t>1507</t>
  </si>
  <si>
    <t>1512</t>
  </si>
  <si>
    <t>1514</t>
  </si>
  <si>
    <t>1943</t>
  </si>
  <si>
    <t>1516</t>
  </si>
  <si>
    <t>SHORTFOOT CREEK</t>
  </si>
  <si>
    <t>000000046334000</t>
  </si>
  <si>
    <t>1517</t>
  </si>
  <si>
    <t>40TH AVE SO.</t>
  </si>
  <si>
    <t>1524</t>
  </si>
  <si>
    <t>COUNTY HIGHWAY 17</t>
  </si>
  <si>
    <t>1528</t>
  </si>
  <si>
    <t>1540</t>
  </si>
  <si>
    <t>1545</t>
  </si>
  <si>
    <t>1965</t>
  </si>
  <si>
    <t>1549</t>
  </si>
  <si>
    <t>1555</t>
  </si>
  <si>
    <t>1556</t>
  </si>
  <si>
    <t>1912</t>
  </si>
  <si>
    <t>1567</t>
  </si>
  <si>
    <t>1569</t>
  </si>
  <si>
    <t>1940</t>
  </si>
  <si>
    <t>1576</t>
  </si>
  <si>
    <t>2001</t>
  </si>
  <si>
    <t>1584</t>
  </si>
  <si>
    <t>84531</t>
  </si>
  <si>
    <t>1590</t>
  </si>
  <si>
    <t>1592</t>
  </si>
  <si>
    <t>1607</t>
  </si>
  <si>
    <t>1615</t>
  </si>
  <si>
    <t>1616</t>
  </si>
  <si>
    <t>1625</t>
  </si>
  <si>
    <t>SHEYENNE STREET</t>
  </si>
  <si>
    <t>1629</t>
  </si>
  <si>
    <t>12TH AVENUE NORTH</t>
  </si>
  <si>
    <t>14523</t>
  </si>
  <si>
    <t>1642</t>
  </si>
  <si>
    <t>LEGAL DRAIN 14</t>
  </si>
  <si>
    <t>ND HIGHWAY 10</t>
  </si>
  <si>
    <t>1646</t>
  </si>
  <si>
    <t>1648</t>
  </si>
  <si>
    <t>1651</t>
  </si>
  <si>
    <t>000000007131000</t>
  </si>
  <si>
    <t>1652</t>
  </si>
  <si>
    <t>40TH AVE SW</t>
  </si>
  <si>
    <t>38TH ST SW</t>
  </si>
  <si>
    <t>1656</t>
  </si>
  <si>
    <t>1660</t>
  </si>
  <si>
    <t>40TH AVE N</t>
  </si>
  <si>
    <t>14539</t>
  </si>
  <si>
    <t>1661</t>
  </si>
  <si>
    <t>1673</t>
  </si>
  <si>
    <t>1674</t>
  </si>
  <si>
    <t>1683</t>
  </si>
  <si>
    <t>1693</t>
  </si>
  <si>
    <t>1702</t>
  </si>
  <si>
    <t>1707</t>
  </si>
  <si>
    <t>RAYMOND COULEE</t>
  </si>
  <si>
    <t>1711</t>
  </si>
  <si>
    <t>1715</t>
  </si>
  <si>
    <t>1716</t>
  </si>
  <si>
    <t>1718</t>
  </si>
  <si>
    <t>ROSE COULEE</t>
  </si>
  <si>
    <t>38TH ST SO.-FARGO</t>
  </si>
  <si>
    <t>1727</t>
  </si>
  <si>
    <t>1735</t>
  </si>
  <si>
    <t>TRIBUTARY TO MAPLE RIVER</t>
  </si>
  <si>
    <t>1738</t>
  </si>
  <si>
    <t>1739</t>
  </si>
  <si>
    <t>1744</t>
  </si>
  <si>
    <t>1964</t>
  </si>
  <si>
    <t>1748</t>
  </si>
  <si>
    <t>ROSE CREEK</t>
  </si>
  <si>
    <t>1758</t>
  </si>
  <si>
    <t>COUNTY HIGHWAY 16</t>
  </si>
  <si>
    <t>1761</t>
  </si>
  <si>
    <t>1766</t>
  </si>
  <si>
    <t>52ND AVE SOUTH</t>
  </si>
  <si>
    <t>14510</t>
  </si>
  <si>
    <t>1769</t>
  </si>
  <si>
    <t>1770</t>
  </si>
  <si>
    <t>COUNTY DRAIN 27</t>
  </si>
  <si>
    <t>40TH AVE.SOUTH</t>
  </si>
  <si>
    <t>1774</t>
  </si>
  <si>
    <t>1907</t>
  </si>
  <si>
    <t>1775</t>
  </si>
  <si>
    <t>1777</t>
  </si>
  <si>
    <t>APPROACH TO SCHOOL</t>
  </si>
  <si>
    <t>1780</t>
  </si>
  <si>
    <t>1793</t>
  </si>
  <si>
    <t>1798</t>
  </si>
  <si>
    <t>1811</t>
  </si>
  <si>
    <t>1813</t>
  </si>
  <si>
    <t>1819</t>
  </si>
  <si>
    <t>NORTH MAYVILLE DRAIN #8</t>
  </si>
  <si>
    <t>1919</t>
  </si>
  <si>
    <t>1827</t>
  </si>
  <si>
    <t>44TH AVE.SW</t>
  </si>
  <si>
    <t>1829</t>
  </si>
  <si>
    <t>1831</t>
  </si>
  <si>
    <t>1835</t>
  </si>
  <si>
    <t>COUNTY HIWAY 1124</t>
  </si>
  <si>
    <t>000000007266000</t>
  </si>
  <si>
    <t>1840</t>
  </si>
  <si>
    <t>25TH ST SOUTH</t>
  </si>
  <si>
    <t>1850</t>
  </si>
  <si>
    <t>BUFFALO CREEK</t>
  </si>
  <si>
    <t>1854</t>
  </si>
  <si>
    <t>STATE PARK ROAD</t>
  </si>
  <si>
    <t>11 - State Park, Forest, or Reservation Agency</t>
  </si>
  <si>
    <t>1863</t>
  </si>
  <si>
    <t>1866</t>
  </si>
  <si>
    <t>1869</t>
  </si>
  <si>
    <t>1870</t>
  </si>
  <si>
    <t>1872</t>
  </si>
  <si>
    <t>1966</t>
  </si>
  <si>
    <t>1880</t>
  </si>
  <si>
    <t>CASS COUNTY DRAIN 27</t>
  </si>
  <si>
    <t>1882</t>
  </si>
  <si>
    <t>1889</t>
  </si>
  <si>
    <t>1903</t>
  </si>
  <si>
    <t>COUNTY DRAIN 23</t>
  </si>
  <si>
    <t>1908</t>
  </si>
  <si>
    <t>DRAIN B</t>
  </si>
  <si>
    <t>1926</t>
  </si>
  <si>
    <t>1928</t>
  </si>
  <si>
    <t>BR. OF SHEYENNE RIVER</t>
  </si>
  <si>
    <t>42ND ST SW</t>
  </si>
  <si>
    <t>2025</t>
  </si>
  <si>
    <t>2033</t>
  </si>
  <si>
    <t>NORTH MAYVILLE DRAIN</t>
  </si>
  <si>
    <t>2045</t>
  </si>
  <si>
    <t>2047</t>
  </si>
  <si>
    <t>2053</t>
  </si>
  <si>
    <t>2065</t>
  </si>
  <si>
    <t>2074</t>
  </si>
  <si>
    <t>2083</t>
  </si>
  <si>
    <t>COUNTY ROAD 39</t>
  </si>
  <si>
    <t>2091</t>
  </si>
  <si>
    <t>14525</t>
  </si>
  <si>
    <t>2093</t>
  </si>
  <si>
    <t>2095</t>
  </si>
  <si>
    <t>2098</t>
  </si>
  <si>
    <t>2103</t>
  </si>
  <si>
    <t>2105</t>
  </si>
  <si>
    <t>2114</t>
  </si>
  <si>
    <t>2119</t>
  </si>
  <si>
    <t>2125</t>
  </si>
  <si>
    <t>2142</t>
  </si>
  <si>
    <t>2143</t>
  </si>
  <si>
    <t>2146</t>
  </si>
  <si>
    <t>1913</t>
  </si>
  <si>
    <t>2161</t>
  </si>
  <si>
    <t>2163</t>
  </si>
  <si>
    <t>2167</t>
  </si>
  <si>
    <t>2171</t>
  </si>
  <si>
    <t>2176</t>
  </si>
  <si>
    <t>17TH AVENUE SW</t>
  </si>
  <si>
    <t>2181</t>
  </si>
  <si>
    <t>2184</t>
  </si>
  <si>
    <t>2186</t>
  </si>
  <si>
    <t>2192</t>
  </si>
  <si>
    <t>1977</t>
  </si>
  <si>
    <t>2197</t>
  </si>
  <si>
    <t>2198</t>
  </si>
  <si>
    <t>2200</t>
  </si>
  <si>
    <t>2210</t>
  </si>
  <si>
    <t>COUNTY DRAIN 22</t>
  </si>
  <si>
    <t>2211</t>
  </si>
  <si>
    <t>2213</t>
  </si>
  <si>
    <t>2216</t>
  </si>
  <si>
    <t>2222</t>
  </si>
  <si>
    <t>DRAIN 14</t>
  </si>
  <si>
    <t>COUNTY ROAD 10</t>
  </si>
  <si>
    <t>1947</t>
  </si>
  <si>
    <t>2253</t>
  </si>
  <si>
    <t>2010</t>
  </si>
  <si>
    <t>2262</t>
  </si>
  <si>
    <t>2265</t>
  </si>
  <si>
    <t>4TH AVENUE NW</t>
  </si>
  <si>
    <t>2273</t>
  </si>
  <si>
    <t>2279</t>
  </si>
  <si>
    <t>2283</t>
  </si>
  <si>
    <t>COUNTY GRAVEL ROAD</t>
  </si>
  <si>
    <t>2294</t>
  </si>
  <si>
    <t>2297</t>
  </si>
  <si>
    <t>2300</t>
  </si>
  <si>
    <t>2304</t>
  </si>
  <si>
    <t>2311</t>
  </si>
  <si>
    <t>2316</t>
  </si>
  <si>
    <t>2320</t>
  </si>
  <si>
    <t>2335</t>
  </si>
  <si>
    <t>MILLER DRAIN NO. 29</t>
  </si>
  <si>
    <t>2340</t>
  </si>
  <si>
    <t>2344</t>
  </si>
  <si>
    <t>2346</t>
  </si>
  <si>
    <t>2350</t>
  </si>
  <si>
    <t>STORM LAKE</t>
  </si>
  <si>
    <t>2351</t>
  </si>
  <si>
    <t>2370</t>
  </si>
  <si>
    <t>2376</t>
  </si>
  <si>
    <t>COUNTY DRAIN 10</t>
  </si>
  <si>
    <t>25 TH ST NORTH</t>
  </si>
  <si>
    <t>2377</t>
  </si>
  <si>
    <t>2383</t>
  </si>
  <si>
    <t>2397</t>
  </si>
  <si>
    <t>2401</t>
  </si>
  <si>
    <t>20 - Griggs</t>
  </si>
  <si>
    <t>COUNTY HIGHWAY2009</t>
  </si>
  <si>
    <t>2403</t>
  </si>
  <si>
    <t>2405</t>
  </si>
  <si>
    <t>2407</t>
  </si>
  <si>
    <t>2414</t>
  </si>
  <si>
    <t>STATE HOSPITAL RD.</t>
  </si>
  <si>
    <t>2423</t>
  </si>
  <si>
    <t>2429</t>
  </si>
  <si>
    <t>SPRING CREEK</t>
  </si>
  <si>
    <t>2431</t>
  </si>
  <si>
    <t>2432</t>
  </si>
  <si>
    <t>2449</t>
  </si>
  <si>
    <t>2452</t>
  </si>
  <si>
    <t>2483</t>
  </si>
  <si>
    <t>2486</t>
  </si>
  <si>
    <t>FIELD APPROACH</t>
  </si>
  <si>
    <t>2512</t>
  </si>
  <si>
    <t>2513</t>
  </si>
  <si>
    <t>2514</t>
  </si>
  <si>
    <t>2ND STREET SW</t>
  </si>
  <si>
    <t>2525</t>
  </si>
  <si>
    <t>2545</t>
  </si>
  <si>
    <t>CO.HWY 64th AVE</t>
  </si>
  <si>
    <t>2557</t>
  </si>
  <si>
    <t>97TH ST SE</t>
  </si>
  <si>
    <t>2566</t>
  </si>
  <si>
    <t>2567</t>
  </si>
  <si>
    <t>2576</t>
  </si>
  <si>
    <t>2580</t>
  </si>
  <si>
    <t>2583</t>
  </si>
  <si>
    <t>2589</t>
  </si>
  <si>
    <t>1ST STREET SW</t>
  </si>
  <si>
    <t>2593</t>
  </si>
  <si>
    <t>2601</t>
  </si>
  <si>
    <t>2602</t>
  </si>
  <si>
    <t>2604</t>
  </si>
  <si>
    <t>ELM RIVER TRIB. DRAIN</t>
  </si>
  <si>
    <t>2610</t>
  </si>
  <si>
    <t>CROOKED CREEK</t>
  </si>
  <si>
    <t>2617</t>
  </si>
  <si>
    <t>2638</t>
  </si>
  <si>
    <t>3RD STREET NW</t>
  </si>
  <si>
    <t>2640</t>
  </si>
  <si>
    <t>2646</t>
  </si>
  <si>
    <t>2650</t>
  </si>
  <si>
    <t>2654</t>
  </si>
  <si>
    <t>2656</t>
  </si>
  <si>
    <t>27 - Railroad</t>
  </si>
  <si>
    <t>2680</t>
  </si>
  <si>
    <t>2697</t>
  </si>
  <si>
    <t>2698</t>
  </si>
  <si>
    <t>BNSF RAILROAD UNDERPASS</t>
  </si>
  <si>
    <t>RAILROAD DR &amp; BNSF</t>
  </si>
  <si>
    <t>1917</t>
  </si>
  <si>
    <t>2701</t>
  </si>
  <si>
    <t>2703</t>
  </si>
  <si>
    <t>2707</t>
  </si>
  <si>
    <t>COUNTY DRAIN # 10</t>
  </si>
  <si>
    <t>COUNTY HWY 31</t>
  </si>
  <si>
    <t>2708</t>
  </si>
  <si>
    <t>2724</t>
  </si>
  <si>
    <t>2745</t>
  </si>
  <si>
    <t>2747</t>
  </si>
  <si>
    <t>2749</t>
  </si>
  <si>
    <t>2754</t>
  </si>
  <si>
    <t>2763</t>
  </si>
  <si>
    <t>1932</t>
  </si>
  <si>
    <t>2765</t>
  </si>
  <si>
    <t>2766</t>
  </si>
  <si>
    <t>2776</t>
  </si>
  <si>
    <t>1956</t>
  </si>
  <si>
    <t>2780</t>
  </si>
  <si>
    <t>2783</t>
  </si>
  <si>
    <t>2794</t>
  </si>
  <si>
    <t>2804</t>
  </si>
  <si>
    <t>2819</t>
  </si>
  <si>
    <t>2827</t>
  </si>
  <si>
    <t>2828</t>
  </si>
  <si>
    <t>2839</t>
  </si>
  <si>
    <t>BRANCH SHEYENNE RIVER</t>
  </si>
  <si>
    <t>2846</t>
  </si>
  <si>
    <t>2854</t>
  </si>
  <si>
    <t>2865</t>
  </si>
  <si>
    <t>DITCH</t>
  </si>
  <si>
    <t>2869</t>
  </si>
  <si>
    <t>2870</t>
  </si>
  <si>
    <t>2874</t>
  </si>
  <si>
    <t>2876</t>
  </si>
  <si>
    <t>2878</t>
  </si>
  <si>
    <t>2893</t>
  </si>
  <si>
    <t>2904</t>
  </si>
  <si>
    <t>2909</t>
  </si>
  <si>
    <t>2915</t>
  </si>
  <si>
    <t>2919</t>
  </si>
  <si>
    <t>2922</t>
  </si>
  <si>
    <t>2928</t>
  </si>
  <si>
    <t>2938</t>
  </si>
  <si>
    <t>2947</t>
  </si>
  <si>
    <t>2948</t>
  </si>
  <si>
    <t>2951</t>
  </si>
  <si>
    <t>2956</t>
  </si>
  <si>
    <t>2959</t>
  </si>
  <si>
    <t>1915</t>
  </si>
  <si>
    <t>2962</t>
  </si>
  <si>
    <t>2963</t>
  </si>
  <si>
    <t>2966</t>
  </si>
  <si>
    <t>2967</t>
  </si>
  <si>
    <t>40TH ST SE</t>
  </si>
  <si>
    <t>2970</t>
  </si>
  <si>
    <t>2977</t>
  </si>
  <si>
    <t>2996</t>
  </si>
  <si>
    <t>3011</t>
  </si>
  <si>
    <t>3013</t>
  </si>
  <si>
    <t>3022</t>
  </si>
  <si>
    <t>3033</t>
  </si>
  <si>
    <t>COUNTY HIGHWAY2026</t>
  </si>
  <si>
    <t>3034</t>
  </si>
  <si>
    <t>3040</t>
  </si>
  <si>
    <t>3042</t>
  </si>
  <si>
    <t>3054</t>
  </si>
  <si>
    <t>3057</t>
  </si>
  <si>
    <t>3065</t>
  </si>
  <si>
    <t>3079</t>
  </si>
  <si>
    <t>12TH ST SE</t>
  </si>
  <si>
    <t>3080</t>
  </si>
  <si>
    <t>3085</t>
  </si>
  <si>
    <t>3091</t>
  </si>
  <si>
    <t>3092</t>
  </si>
  <si>
    <t>NELSON DRAIN NO. 28</t>
  </si>
  <si>
    <t>3116</t>
  </si>
  <si>
    <t>3127</t>
  </si>
  <si>
    <t>3130</t>
  </si>
  <si>
    <t>3145</t>
  </si>
  <si>
    <t>3155</t>
  </si>
  <si>
    <t>3158</t>
  </si>
  <si>
    <t>3175</t>
  </si>
  <si>
    <t>OAKES CANAL  0-1</t>
  </si>
  <si>
    <t>TWNSP ROAD</t>
  </si>
  <si>
    <t>3187</t>
  </si>
  <si>
    <t>3193</t>
  </si>
  <si>
    <t>3195</t>
  </si>
  <si>
    <t>3196</t>
  </si>
  <si>
    <t>3214</t>
  </si>
  <si>
    <t>3217</t>
  </si>
  <si>
    <t>3223</t>
  </si>
  <si>
    <t>TRIBUTARY MAPLE RIVER</t>
  </si>
  <si>
    <t>3231</t>
  </si>
  <si>
    <t>JAMES RIVER/JIM LAKE</t>
  </si>
  <si>
    <t>3246</t>
  </si>
  <si>
    <t>3257</t>
  </si>
  <si>
    <t>3258</t>
  </si>
  <si>
    <t>BN RAILROAD</t>
  </si>
  <si>
    <t>3265</t>
  </si>
  <si>
    <t>3268</t>
  </si>
  <si>
    <t>3269</t>
  </si>
  <si>
    <t>3274</t>
  </si>
  <si>
    <t>MICHIGAN AVENUE</t>
  </si>
  <si>
    <t>3275</t>
  </si>
  <si>
    <t>3279</t>
  </si>
  <si>
    <t>3284</t>
  </si>
  <si>
    <t>3297</t>
  </si>
  <si>
    <t>3299</t>
  </si>
  <si>
    <t>3310</t>
  </si>
  <si>
    <t>3323</t>
  </si>
  <si>
    <t>3326</t>
  </si>
  <si>
    <t>COUNTY HIGHWAY 18</t>
  </si>
  <si>
    <t>3327</t>
  </si>
  <si>
    <t>3329</t>
  </si>
  <si>
    <t>COUNTY HWY # 10</t>
  </si>
  <si>
    <t>3343</t>
  </si>
  <si>
    <t>Elizabeth Street</t>
  </si>
  <si>
    <t>3355</t>
  </si>
  <si>
    <t>3361</t>
  </si>
  <si>
    <t>3363</t>
  </si>
  <si>
    <t>3367</t>
  </si>
  <si>
    <t>3374</t>
  </si>
  <si>
    <t>3375</t>
  </si>
  <si>
    <t>3380</t>
  </si>
  <si>
    <t>3384</t>
  </si>
  <si>
    <t>3388</t>
  </si>
  <si>
    <t>3398</t>
  </si>
  <si>
    <t>3401</t>
  </si>
  <si>
    <t>3407</t>
  </si>
  <si>
    <t>3410</t>
  </si>
  <si>
    <t>3418</t>
  </si>
  <si>
    <t>3419</t>
  </si>
  <si>
    <t>1948</t>
  </si>
  <si>
    <t>3424</t>
  </si>
  <si>
    <t>3427</t>
  </si>
  <si>
    <t>3451</t>
  </si>
  <si>
    <t>GRAVEL ROAD</t>
  </si>
  <si>
    <t>1927</t>
  </si>
  <si>
    <t>3456</t>
  </si>
  <si>
    <t>3457</t>
  </si>
  <si>
    <t>3458</t>
  </si>
  <si>
    <t>3463</t>
  </si>
  <si>
    <t>3464</t>
  </si>
  <si>
    <t>3467</t>
  </si>
  <si>
    <t>47TH ST SE</t>
  </si>
  <si>
    <t>14503</t>
  </si>
  <si>
    <t>3474</t>
  </si>
  <si>
    <t>OAKES CANAL  W0-3</t>
  </si>
  <si>
    <t>3475</t>
  </si>
  <si>
    <t>3478</t>
  </si>
  <si>
    <t>3487</t>
  </si>
  <si>
    <t>3496</t>
  </si>
  <si>
    <t>3502</t>
  </si>
  <si>
    <t>3504</t>
  </si>
  <si>
    <t>3505</t>
  </si>
  <si>
    <t>3506</t>
  </si>
  <si>
    <t>3508</t>
  </si>
  <si>
    <t>3509</t>
  </si>
  <si>
    <t>COUNTY DRAIN NO. 3</t>
  </si>
  <si>
    <t>3511</t>
  </si>
  <si>
    <t>3517</t>
  </si>
  <si>
    <t>3521</t>
  </si>
  <si>
    <t>3536</t>
  </si>
  <si>
    <t>COULEE</t>
  </si>
  <si>
    <t>3541</t>
  </si>
  <si>
    <t>3543</t>
  </si>
  <si>
    <t>OAKES CANAL  W0-2</t>
  </si>
  <si>
    <t>3544</t>
  </si>
  <si>
    <t>3554</t>
  </si>
  <si>
    <t>3566</t>
  </si>
  <si>
    <t>3570</t>
  </si>
  <si>
    <t>3582</t>
  </si>
  <si>
    <t>3588</t>
  </si>
  <si>
    <t>3595</t>
  </si>
  <si>
    <t>3598</t>
  </si>
  <si>
    <t>3599</t>
  </si>
  <si>
    <t>COUNTY HIWAY 2004</t>
  </si>
  <si>
    <t>3601</t>
  </si>
  <si>
    <t>CASS COUNTY DRAIN 13</t>
  </si>
  <si>
    <t>3604</t>
  </si>
  <si>
    <t>3608</t>
  </si>
  <si>
    <t>3612</t>
  </si>
  <si>
    <t>OAKES CANAL  W0-5</t>
  </si>
  <si>
    <t>TWP. RD</t>
  </si>
  <si>
    <t>3620</t>
  </si>
  <si>
    <t>1914</t>
  </si>
  <si>
    <t>3631</t>
  </si>
  <si>
    <t>3633</t>
  </si>
  <si>
    <t>OAKES CANAL  W0-4</t>
  </si>
  <si>
    <t>TOWNSHIP RD.</t>
  </si>
  <si>
    <t>3634</t>
  </si>
  <si>
    <t>3646</t>
  </si>
  <si>
    <t>3649</t>
  </si>
  <si>
    <t>3659</t>
  </si>
  <si>
    <t>14501</t>
  </si>
  <si>
    <t>3670</t>
  </si>
  <si>
    <t>3676</t>
  </si>
  <si>
    <t>3677</t>
  </si>
  <si>
    <t>3679</t>
  </si>
  <si>
    <t>3687</t>
  </si>
  <si>
    <t>3693</t>
  </si>
  <si>
    <t>3695</t>
  </si>
  <si>
    <t>3707</t>
  </si>
  <si>
    <t>3713</t>
  </si>
  <si>
    <t>3723</t>
  </si>
  <si>
    <t>3734</t>
  </si>
  <si>
    <t>3741</t>
  </si>
  <si>
    <t>3750</t>
  </si>
  <si>
    <t>3767</t>
  </si>
  <si>
    <t>3770</t>
  </si>
  <si>
    <t>3772</t>
  </si>
  <si>
    <t>3775</t>
  </si>
  <si>
    <t>3779</t>
  </si>
  <si>
    <t>3785</t>
  </si>
  <si>
    <t>3787</t>
  </si>
  <si>
    <t>3794</t>
  </si>
  <si>
    <t>TRIB. TO BOIS DE SIOUX R</t>
  </si>
  <si>
    <t>3801</t>
  </si>
  <si>
    <t>3808</t>
  </si>
  <si>
    <t>3819</t>
  </si>
  <si>
    <t>3821</t>
  </si>
  <si>
    <t>3823</t>
  </si>
  <si>
    <t>3833</t>
  </si>
  <si>
    <t>3836</t>
  </si>
  <si>
    <t>3839</t>
  </si>
  <si>
    <t>84517</t>
  </si>
  <si>
    <t>3845</t>
  </si>
  <si>
    <t>3851</t>
  </si>
  <si>
    <t>3860</t>
  </si>
  <si>
    <t>3877</t>
  </si>
  <si>
    <t>3879</t>
  </si>
  <si>
    <t>3882</t>
  </si>
  <si>
    <t>3920</t>
  </si>
  <si>
    <t>3925</t>
  </si>
  <si>
    <t>84520</t>
  </si>
  <si>
    <t>3930</t>
  </si>
  <si>
    <t>3931</t>
  </si>
  <si>
    <t>3933</t>
  </si>
  <si>
    <t>3937</t>
  </si>
  <si>
    <t>ELK CREEK</t>
  </si>
  <si>
    <t>3942</t>
  </si>
  <si>
    <t>BUFFALO STREAM</t>
  </si>
  <si>
    <t>3968</t>
  </si>
  <si>
    <t>BEAR CREEK</t>
  </si>
  <si>
    <t>3969</t>
  </si>
  <si>
    <t>BRANCH OF RUSH RIVER</t>
  </si>
  <si>
    <t>3972</t>
  </si>
  <si>
    <t>3974</t>
  </si>
  <si>
    <t>3979</t>
  </si>
  <si>
    <t>3981</t>
  </si>
  <si>
    <t>3997</t>
  </si>
  <si>
    <t>4003</t>
  </si>
  <si>
    <t>4004</t>
  </si>
  <si>
    <t>4010</t>
  </si>
  <si>
    <t>4022</t>
  </si>
  <si>
    <t>4024</t>
  </si>
  <si>
    <t>4027</t>
  </si>
  <si>
    <t>4031</t>
  </si>
  <si>
    <t>4043</t>
  </si>
  <si>
    <t>4065</t>
  </si>
  <si>
    <t>4069</t>
  </si>
  <si>
    <t>4072</t>
  </si>
  <si>
    <t>4077</t>
  </si>
  <si>
    <t>CASS COUNTY DRAINS 19&amp;32</t>
  </si>
  <si>
    <t>4093</t>
  </si>
  <si>
    <t>4095</t>
  </si>
  <si>
    <t>4096</t>
  </si>
  <si>
    <t>4112</t>
  </si>
  <si>
    <t>4115</t>
  </si>
  <si>
    <t>4121</t>
  </si>
  <si>
    <t>4139</t>
  </si>
  <si>
    <t>4152</t>
  </si>
  <si>
    <t>4155</t>
  </si>
  <si>
    <t>4167</t>
  </si>
  <si>
    <t>4187</t>
  </si>
  <si>
    <t>4190</t>
  </si>
  <si>
    <t>4193</t>
  </si>
  <si>
    <t>4194</t>
  </si>
  <si>
    <t>4205</t>
  </si>
  <si>
    <t>4206</t>
  </si>
  <si>
    <t>4229</t>
  </si>
  <si>
    <t>CASS COUNTY DRAIN 42</t>
  </si>
  <si>
    <t>COUNTY ROAD 31</t>
  </si>
  <si>
    <t>4244</t>
  </si>
  <si>
    <t>4246</t>
  </si>
  <si>
    <t>4247</t>
  </si>
  <si>
    <t>4262</t>
  </si>
  <si>
    <t>CASS COUNTY DRAIN 23</t>
  </si>
  <si>
    <t>4266</t>
  </si>
  <si>
    <t>APPROACH</t>
  </si>
  <si>
    <t>4283</t>
  </si>
  <si>
    <t>4290</t>
  </si>
  <si>
    <t>4292</t>
  </si>
  <si>
    <t>84511</t>
  </si>
  <si>
    <t>4295</t>
  </si>
  <si>
    <t>4304</t>
  </si>
  <si>
    <t>4305</t>
  </si>
  <si>
    <t>4308</t>
  </si>
  <si>
    <t>4326</t>
  </si>
  <si>
    <t>4331</t>
  </si>
  <si>
    <t>4333</t>
  </si>
  <si>
    <t>4337</t>
  </si>
  <si>
    <t>4344</t>
  </si>
  <si>
    <t>4356</t>
  </si>
  <si>
    <t>4365</t>
  </si>
  <si>
    <t>4366</t>
  </si>
  <si>
    <t>1918</t>
  </si>
  <si>
    <t>4375</t>
  </si>
  <si>
    <t>4376</t>
  </si>
  <si>
    <t>4383</t>
  </si>
  <si>
    <t>4391</t>
  </si>
  <si>
    <t>4394</t>
  </si>
  <si>
    <t>4397</t>
  </si>
  <si>
    <t>4410</t>
  </si>
  <si>
    <t>4417</t>
  </si>
  <si>
    <t>4433</t>
  </si>
  <si>
    <t>4442</t>
  </si>
  <si>
    <t>4453</t>
  </si>
  <si>
    <t>4469</t>
  </si>
  <si>
    <t>4481</t>
  </si>
  <si>
    <t>4482</t>
  </si>
  <si>
    <t>4484</t>
  </si>
  <si>
    <t>4489</t>
  </si>
  <si>
    <t>4492</t>
  </si>
  <si>
    <t>4493</t>
  </si>
  <si>
    <t>4494</t>
  </si>
  <si>
    <t>4498</t>
  </si>
  <si>
    <t>COUNTY ROAD 2</t>
  </si>
  <si>
    <t>4501</t>
  </si>
  <si>
    <t>4504</t>
  </si>
  <si>
    <t>4511</t>
  </si>
  <si>
    <t>4525</t>
  </si>
  <si>
    <t>4527</t>
  </si>
  <si>
    <t>174TH AVE SE</t>
  </si>
  <si>
    <t>4531</t>
  </si>
  <si>
    <t>4533</t>
  </si>
  <si>
    <t>TRIBUTARY TO ELM RIVER</t>
  </si>
  <si>
    <t>_</t>
  </si>
  <si>
    <t>4534</t>
  </si>
  <si>
    <t>4536</t>
  </si>
  <si>
    <t>4547</t>
  </si>
  <si>
    <t>4554</t>
  </si>
  <si>
    <t>4561</t>
  </si>
  <si>
    <t>4564</t>
  </si>
  <si>
    <t>4566</t>
  </si>
  <si>
    <t>4574</t>
  </si>
  <si>
    <t>FIELD DRAIN</t>
  </si>
  <si>
    <t>4575</t>
  </si>
  <si>
    <t>4577</t>
  </si>
  <si>
    <t>4580</t>
  </si>
  <si>
    <t>4582</t>
  </si>
  <si>
    <t>4585</t>
  </si>
  <si>
    <t>1922</t>
  </si>
  <si>
    <t>4597</t>
  </si>
  <si>
    <t>4601</t>
  </si>
  <si>
    <t>1923</t>
  </si>
  <si>
    <t>4611</t>
  </si>
  <si>
    <t>4614</t>
  </si>
  <si>
    <t>1933</t>
  </si>
  <si>
    <t>4625</t>
  </si>
  <si>
    <t>4628</t>
  </si>
  <si>
    <t>DRAIN 65</t>
  </si>
  <si>
    <t>4653</t>
  </si>
  <si>
    <t>4654</t>
  </si>
  <si>
    <t>7097</t>
  </si>
  <si>
    <t>4657</t>
  </si>
  <si>
    <t>4662</t>
  </si>
  <si>
    <t>4663</t>
  </si>
  <si>
    <t>4665</t>
  </si>
  <si>
    <t>PRIVATE DRIVEWAY</t>
  </si>
  <si>
    <t>4666</t>
  </si>
  <si>
    <t>4670</t>
  </si>
  <si>
    <t>4679</t>
  </si>
  <si>
    <t>4683</t>
  </si>
  <si>
    <t>4690</t>
  </si>
  <si>
    <t>4694</t>
  </si>
  <si>
    <t>000000007023000</t>
  </si>
  <si>
    <t>4718</t>
  </si>
  <si>
    <t>COUNTY HIWAY 2026</t>
  </si>
  <si>
    <t>4727</t>
  </si>
  <si>
    <t>4739</t>
  </si>
  <si>
    <t>4740</t>
  </si>
  <si>
    <t>4741</t>
  </si>
  <si>
    <t>4744</t>
  </si>
  <si>
    <t>4750</t>
  </si>
  <si>
    <t>4754</t>
  </si>
  <si>
    <t>4756</t>
  </si>
  <si>
    <t>4768</t>
  </si>
  <si>
    <t>4804</t>
  </si>
  <si>
    <t>4808</t>
  </si>
  <si>
    <t>4826</t>
  </si>
  <si>
    <t>4830</t>
  </si>
  <si>
    <t>4835</t>
  </si>
  <si>
    <t>4844</t>
  </si>
  <si>
    <t>4858</t>
  </si>
  <si>
    <t>4861</t>
  </si>
  <si>
    <t>DIRT TRAIL</t>
  </si>
  <si>
    <t>4864</t>
  </si>
  <si>
    <t>1916</t>
  </si>
  <si>
    <t>4865</t>
  </si>
  <si>
    <t>4884</t>
  </si>
  <si>
    <t>4886</t>
  </si>
  <si>
    <t>ELM RIVER TRIB.</t>
  </si>
  <si>
    <t>4887</t>
  </si>
  <si>
    <t>4889</t>
  </si>
  <si>
    <t>4899</t>
  </si>
  <si>
    <t>4913</t>
  </si>
  <si>
    <t>4924</t>
  </si>
  <si>
    <t>4928</t>
  </si>
  <si>
    <t>4929</t>
  </si>
  <si>
    <t>4948</t>
  </si>
  <si>
    <t>4950</t>
  </si>
  <si>
    <t>CREEEK</t>
  </si>
  <si>
    <t>4956</t>
  </si>
  <si>
    <t>4959</t>
  </si>
  <si>
    <t>4965</t>
  </si>
  <si>
    <t>4969</t>
  </si>
  <si>
    <t>4987</t>
  </si>
  <si>
    <t>5001</t>
  </si>
  <si>
    <t>SOUTH FORK MAPLE RIVER</t>
  </si>
  <si>
    <t>5012</t>
  </si>
  <si>
    <t>5020</t>
  </si>
  <si>
    <t>SO. BRANCH MAPLE RIVER</t>
  </si>
  <si>
    <t>5027</t>
  </si>
  <si>
    <t>5036</t>
  </si>
  <si>
    <t>CO DRAIN 15</t>
  </si>
  <si>
    <t>5038</t>
  </si>
  <si>
    <t>5057</t>
  </si>
  <si>
    <t>151ST AVE SE</t>
  </si>
  <si>
    <t>5062</t>
  </si>
  <si>
    <t>5767</t>
  </si>
  <si>
    <t>5072</t>
  </si>
  <si>
    <t>5081</t>
  </si>
  <si>
    <t>BRANCH OF SWAN CREEK</t>
  </si>
  <si>
    <t>5105</t>
  </si>
  <si>
    <t>4TH ST NE</t>
  </si>
  <si>
    <t>5106</t>
  </si>
  <si>
    <t>5108</t>
  </si>
  <si>
    <t>LABELLE CREEK</t>
  </si>
  <si>
    <t>145TH AVE SE</t>
  </si>
  <si>
    <t>5110</t>
  </si>
  <si>
    <t>173RD AVE SE</t>
  </si>
  <si>
    <t>5111</t>
  </si>
  <si>
    <t>CO HWY 54/CMC 3727</t>
  </si>
  <si>
    <t>5116</t>
  </si>
  <si>
    <t>CR 22/31ST ST SE</t>
  </si>
  <si>
    <t>5120</t>
  </si>
  <si>
    <t>COUNTY DRAIN 62</t>
  </si>
  <si>
    <t>36TH ST SE APPR.</t>
  </si>
  <si>
    <t>5121</t>
  </si>
  <si>
    <t>MAPLE RIVER TRIBUTARY</t>
  </si>
  <si>
    <t>5122</t>
  </si>
  <si>
    <t>10TH ST NE</t>
  </si>
  <si>
    <t>5127</t>
  </si>
  <si>
    <t>134TH AVE SE</t>
  </si>
  <si>
    <t>5128</t>
  </si>
  <si>
    <t>157TH AVE SE</t>
  </si>
  <si>
    <t>5131</t>
  </si>
  <si>
    <t>COUNTY ROAD 17 S</t>
  </si>
  <si>
    <t>5134</t>
  </si>
  <si>
    <t>MILLER DRAIN 29</t>
  </si>
  <si>
    <t>150TH AVE NE</t>
  </si>
  <si>
    <t>5143</t>
  </si>
  <si>
    <t>LOWER BRANCH RUSH RIVER</t>
  </si>
  <si>
    <t>COUNTY ROAD 22</t>
  </si>
  <si>
    <t>5148</t>
  </si>
  <si>
    <t>COUNTY HWY 6</t>
  </si>
  <si>
    <t>5149</t>
  </si>
  <si>
    <t>COUNTY HWY 5</t>
  </si>
  <si>
    <t>5163</t>
  </si>
  <si>
    <t>43RD ST SE</t>
  </si>
  <si>
    <t>5165</t>
  </si>
  <si>
    <t>DRAIN 46 (MAPLE RIVER)</t>
  </si>
  <si>
    <t>26TH ST SE</t>
  </si>
  <si>
    <t>5166</t>
  </si>
  <si>
    <t>27TH ST SE</t>
  </si>
  <si>
    <t>5167</t>
  </si>
  <si>
    <t>153RD AVE SE</t>
  </si>
  <si>
    <t>5168</t>
  </si>
  <si>
    <t>69TH ST SE</t>
  </si>
  <si>
    <t>5175</t>
  </si>
  <si>
    <t>9TH ST SE</t>
  </si>
  <si>
    <t>5176</t>
  </si>
  <si>
    <t>88TH AVE SE</t>
  </si>
  <si>
    <t>5184</t>
  </si>
  <si>
    <t>CO RD32/28TH ST SE</t>
  </si>
  <si>
    <t>5190</t>
  </si>
  <si>
    <t>21ST ST SE</t>
  </si>
  <si>
    <t>5194</t>
  </si>
  <si>
    <t>30TH ST SE</t>
  </si>
  <si>
    <t>5200</t>
  </si>
  <si>
    <t>FM DIVERSION</t>
  </si>
  <si>
    <t>28TH ST SE</t>
  </si>
  <si>
    <t>25 - Other Local Agencies</t>
  </si>
  <si>
    <t>5201</t>
  </si>
  <si>
    <t>25TH ST SE</t>
  </si>
  <si>
    <t>5204</t>
  </si>
  <si>
    <t>COUNTY ROAD 16</t>
  </si>
  <si>
    <t>County Bridges</t>
  </si>
  <si>
    <t>Closed Strs</t>
  </si>
  <si>
    <t>A Cat</t>
  </si>
  <si>
    <t>12M Freq</t>
  </si>
  <si>
    <t>Y - NSTM</t>
  </si>
  <si>
    <t>City Bridges</t>
  </si>
  <si>
    <t>B Cat</t>
  </si>
  <si>
    <t>24M Freq</t>
  </si>
  <si>
    <t>Other State</t>
  </si>
  <si>
    <t>C Cat</t>
  </si>
  <si>
    <t>48M Freq</t>
  </si>
  <si>
    <t>Other Local</t>
  </si>
  <si>
    <t>D Cat</t>
  </si>
  <si>
    <t>N00 Freq</t>
  </si>
  <si>
    <t>State Park, Forest or Reservation</t>
  </si>
  <si>
    <t>Total</t>
  </si>
  <si>
    <t>Filters:</t>
  </si>
  <si>
    <t>22 - Owner: Does Not Include: 1 - State Highway Agency</t>
  </si>
  <si>
    <t>41 - Structure Open/Posted/Closed: Does Not Include: G - New structure not yet open to traffic</t>
  </si>
  <si>
    <t>Railroad</t>
  </si>
  <si>
    <t>3 - County: Includes: 2 - Barnes, 9 - Cass, 11 - Dickey, 20 - Griggs, 23 - LaMoure, 37 - Ransom, 39 - Richland, 41 - Sargent, 46 - Steele, 47 - Stutsman, 49 - Traill</t>
  </si>
  <si>
    <t>202506</t>
  </si>
  <si>
    <t>19 - Culvert</t>
  </si>
  <si>
    <t>180TH AVE SE</t>
  </si>
  <si>
    <t>5213</t>
  </si>
  <si>
    <t>177th Ave SE</t>
  </si>
  <si>
    <t>5212</t>
  </si>
  <si>
    <t>202411</t>
  </si>
  <si>
    <t>2 - Stringer/Multi-beam or girder</t>
  </si>
  <si>
    <t>202409</t>
  </si>
  <si>
    <t>202408</t>
  </si>
  <si>
    <t>202412</t>
  </si>
  <si>
    <t>6 - Box Beam or girders - Single or Spread</t>
  </si>
  <si>
    <t>202404</t>
  </si>
  <si>
    <t>202405</t>
  </si>
  <si>
    <t>202410</t>
  </si>
  <si>
    <t>202507</t>
  </si>
  <si>
    <t>202309</t>
  </si>
  <si>
    <t>202311</t>
  </si>
  <si>
    <t>202310</t>
  </si>
  <si>
    <t>202308</t>
  </si>
  <si>
    <t>202501</t>
  </si>
  <si>
    <t>202406</t>
  </si>
  <si>
    <t>202505</t>
  </si>
  <si>
    <t>10 - Truss - Thru</t>
  </si>
  <si>
    <t>5 - Box beam or girders - Multiple</t>
  </si>
  <si>
    <t>1 - Slab</t>
  </si>
  <si>
    <t>22 - Channel beam</t>
  </si>
  <si>
    <t>202407</t>
  </si>
  <si>
    <t>202504</t>
  </si>
  <si>
    <t>202307</t>
  </si>
  <si>
    <t>202109</t>
  </si>
  <si>
    <t>4 - Tee beam</t>
  </si>
  <si>
    <t>202306</t>
  </si>
  <si>
    <t>202110</t>
  </si>
  <si>
    <t>202305</t>
  </si>
  <si>
    <t>202111</t>
  </si>
  <si>
    <t>202108</t>
  </si>
  <si>
    <t>202211</t>
  </si>
  <si>
    <t>11 - Arch - Deck</t>
  </si>
  <si>
    <t>90A - Inspection Date (yyyyMM)</t>
  </si>
  <si>
    <t>43B - Type of Design/Construction, Main</t>
  </si>
  <si>
    <t>YYYY</t>
  </si>
  <si>
    <t>MM</t>
  </si>
  <si>
    <t>next inspection due (yyyy)</t>
  </si>
  <si>
    <t>next next inspection due (yyyy)</t>
  </si>
  <si>
    <t>next next next inspection due (yyyy)</t>
  </si>
  <si>
    <t>Total 2026 Inspections</t>
  </si>
  <si>
    <t>NOTE: This list does not include closure verifications</t>
  </si>
  <si>
    <t>Total 2027 Inspections</t>
  </si>
  <si>
    <t>MN Inspecting</t>
  </si>
  <si>
    <t>SD Inspecting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</si>
</sst>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sz val="11"/>
      <color rgb="FFFF0000"/>
      <name val="Calibri"/>
      <family val="2"/>
    </font>
    <font>
      <sz val="11"/>
      <color theme="6" tint="-0.249977111117893"/>
      <name val="Calibri"/>
      <family val="2"/>
    </font>
    <font>
      <u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4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49" fontId="8" fillId="3" borderId="0" xfId="0" applyNumberFormat="1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49" fontId="0" fillId="5" borderId="0" xfId="0" applyNumberFormat="1" applyFill="1" applyAlignment="1">
      <alignment horizontal="left"/>
    </xf>
    <xf numFmtId="49" fontId="7" fillId="0" borderId="0" xfId="0" applyNumberFormat="1" applyFont="1" applyAlignment="1">
      <alignment horizontal="left"/>
    </xf>
    <xf numFmtId="49" fontId="6" fillId="4" borderId="0" xfId="0" applyNumberFormat="1" applyFont="1" applyFill="1" applyAlignment="1">
      <alignment horizontal="left"/>
    </xf>
  </cellXfs>
  <cellStyles count="1">
    <cellStyle name="Normal" xfId="0" builtinId="0"/>
  </cellStyles>
  <dxfs count="34"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0" formatCode="General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0" formatCode="General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4C107C-3ADC-4ECD-99F3-DCCFF51F48DA}" name="Table3" displayName="Table3" ref="A1:O373" totalsRowShown="0" headerRowDxfId="33" dataDxfId="32">
  <autoFilter ref="A1:O373" xr:uid="{DF4C107C-3ADC-4ECD-99F3-DCCFF51F48DA}"/>
  <sortState xmlns:xlrd2="http://schemas.microsoft.com/office/spreadsheetml/2017/richdata2" ref="A2:O373">
    <sortCondition ref="M1:M373"/>
  </sortState>
  <tableColumns count="15">
    <tableColumn id="1" xr3:uid="{FBC1C9F5-5465-4829-93D0-BE8117057C9D}" name="Structure Number" dataDxfId="31"/>
    <tableColumn id="2" xr3:uid="{49443833-5A7A-434A-960F-4AAF7F1600BB}" name="Asset Id" dataDxfId="30"/>
    <tableColumn id="3" xr3:uid="{A49302FE-AB55-427F-96D1-CF60EB880B56}" name="3 - County" dataDxfId="29"/>
    <tableColumn id="4" xr3:uid="{CB0B06E1-7497-4CD9-9BB2-11C1FFBFF88E}" name="6A - Features Intersected" dataDxfId="28"/>
    <tableColumn id="5" xr3:uid="{7C60AB3F-16A1-4781-9D21-2685051CF3F8}" name="7 - Facility Carried By Structure" dataDxfId="27"/>
    <tableColumn id="6" xr3:uid="{F350D260-CDF8-42CE-B9DA-FB78BEA45554}" name="22 - Owner" dataDxfId="26"/>
    <tableColumn id="7" xr3:uid="{C76CB95F-4A94-460A-AC3E-1978BFCE4C82}" name="27 - Year Built" dataDxfId="25"/>
    <tableColumn id="8" xr3:uid="{02C51E86-36AD-4778-8C27-5445AD206F6C}" name="41 - Structure Open/Posted/Closed" dataDxfId="24"/>
    <tableColumn id="9" xr3:uid="{DDF80698-9AFF-4155-8EE5-BC5EA5F32F17}" name="43B - Type of Design/Construction, Main" dataDxfId="23"/>
    <tableColumn id="10" xr3:uid="{19A63D72-C897-4EEE-A23B-05487C14B288}" name="99 - Border Bridge Structure Number" dataDxfId="22"/>
    <tableColumn id="11" xr3:uid="{50C5107C-C5EC-4707-8E9B-6E90336FEF9F}" name="A-36 - Scour POA Category" dataDxfId="21"/>
    <tableColumn id="12" xr3:uid="{853DAA85-79AA-400B-B561-2250390424A7}" name="90A - Inspection Date (yyyyMM)" dataDxfId="20"/>
    <tableColumn id="13" xr3:uid="{5AEB58E3-DDBB-4F27-9F05-AAD8C9E33818}" name="MM" dataDxfId="19"/>
    <tableColumn id="14" xr3:uid="{F0B7D12A-7FA3-49D6-B86C-9131756562CD}" name="91 - Designated Inspection Frequency" dataDxfId="18"/>
    <tableColumn id="15" xr3:uid="{D39747D4-7524-4401-8530-CA8AD5CE66BC}" name="B.IR.01 NSTM Inspection Required" dataDxfId="1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973955-A9E9-4FDD-B0A9-D1B54ECCE5FF}" name="Table1" displayName="Table1" ref="A1:O361" totalsRowShown="0" headerRowDxfId="16" dataDxfId="15">
  <autoFilter ref="A1:O361" xr:uid="{D6973955-A9E9-4FDD-B0A9-D1B54ECCE5FF}"/>
  <sortState xmlns:xlrd2="http://schemas.microsoft.com/office/spreadsheetml/2017/richdata2" ref="A2:O361">
    <sortCondition ref="M1:M361"/>
  </sortState>
  <tableColumns count="15">
    <tableColumn id="1" xr3:uid="{D1B993C7-65D8-4CC6-BF48-AC0AE9A3083B}" name="Structure Number" dataDxfId="14"/>
    <tableColumn id="2" xr3:uid="{DCCEF697-A88C-4BC9-ABB9-F966578FCE97}" name="Asset Id" dataDxfId="13"/>
    <tableColumn id="3" xr3:uid="{D78CC7C8-DF1F-4856-9878-4CA85A703D21}" name="3 - County" dataDxfId="12"/>
    <tableColumn id="4" xr3:uid="{BAF6F4FE-2C18-42FA-A758-C9BB1EDB88EA}" name="6A - Features Intersected" dataDxfId="11"/>
    <tableColumn id="5" xr3:uid="{2F35747A-BE64-4202-8D83-AE605267C13A}" name="7 - Facility Carried By Structure" dataDxfId="10"/>
    <tableColumn id="6" xr3:uid="{4CB0F041-A79A-4A76-99D5-EA444B31A494}" name="22 - Owner" dataDxfId="9"/>
    <tableColumn id="7" xr3:uid="{79546329-9B01-4AF7-8A37-8A9B621B675E}" name="27 - Year Built" dataDxfId="8"/>
    <tableColumn id="8" xr3:uid="{388753D8-3DA4-4976-ABB4-A2DD4E553CE7}" name="41 - Structure Open/Posted/Closed" dataDxfId="7"/>
    <tableColumn id="9" xr3:uid="{5A88E1F9-96D7-4880-B5AE-F530C58ABBEE}" name="43B - Type of Design/Construction, Main" dataDxfId="6"/>
    <tableColumn id="10" xr3:uid="{01B628E8-CD54-493D-B4CE-8866273E825C}" name="99 - Border Bridge Structure Number" dataDxfId="5"/>
    <tableColumn id="11" xr3:uid="{2B84BB76-86D4-4913-923A-C08EFBF38187}" name="A-36 - Scour POA Category" dataDxfId="4"/>
    <tableColumn id="12" xr3:uid="{89B2974F-25FB-4A47-A188-3850DE6DFD99}" name="90A - Inspection Date (yyyyMM)" dataDxfId="3"/>
    <tableColumn id="13" xr3:uid="{0769DFD8-0595-4680-85E2-7596F992809D}" name="MM" dataDxfId="2"/>
    <tableColumn id="14" xr3:uid="{108B7023-F037-46D0-9EA9-2B12638D0EAD}" name="91 - Designated Inspection Frequency" dataDxfId="1"/>
    <tableColumn id="15" xr3:uid="{2A26EB7D-5750-4633-9E0F-093EB39CE57F}" name="B.IR.01 NSTM Inspection Required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EDF1-5ADE-4955-BF7D-9BFB5A3CCD13}">
  <dimension ref="A1:U839"/>
  <sheetViews>
    <sheetView tabSelected="1" topLeftCell="A799" workbookViewId="0">
      <pane xSplit="1" topLeftCell="B1" activePane="topRight" state="frozen"/>
      <selection pane="topRight" activeCell="D4" sqref="D4"/>
    </sheetView>
  </sheetViews>
  <sheetFormatPr defaultRowHeight="15" x14ac:dyDescent="0.25"/>
  <cols>
    <col min="1" max="1" width="19.28515625" bestFit="1" customWidth="1"/>
    <col min="2" max="2" width="10.28515625" bestFit="1" customWidth="1"/>
    <col min="3" max="3" width="12.85546875" bestFit="1" customWidth="1"/>
    <col min="4" max="4" width="27.85546875" bestFit="1" customWidth="1"/>
    <col min="5" max="5" width="30.7109375" bestFit="1" customWidth="1"/>
    <col min="6" max="6" width="41.7109375" bestFit="1" customWidth="1"/>
    <col min="7" max="7" width="15.5703125" bestFit="1" customWidth="1"/>
    <col min="8" max="8" width="32.7109375" customWidth="1"/>
    <col min="9" max="9" width="39.5703125" bestFit="1" customWidth="1"/>
    <col min="10" max="10" width="17.28515625" customWidth="1"/>
    <col min="11" max="11" width="26" customWidth="1"/>
    <col min="12" max="12" width="32.28515625" bestFit="1" customWidth="1"/>
    <col min="13" max="13" width="6.7109375" customWidth="1"/>
    <col min="14" max="14" width="10.5703125" customWidth="1"/>
    <col min="15" max="15" width="37.140625" bestFit="1" customWidth="1"/>
    <col min="16" max="16" width="7.7109375" style="11" customWidth="1"/>
    <col min="17" max="17" width="24.28515625" style="11" customWidth="1"/>
    <col min="18" max="18" width="28.5703125" style="11" customWidth="1"/>
    <col min="19" max="19" width="32.85546875" style="11" customWidth="1"/>
    <col min="20" max="20" width="34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1291</v>
      </c>
      <c r="J1" s="1" t="s">
        <v>8</v>
      </c>
      <c r="K1" s="1" t="s">
        <v>9</v>
      </c>
      <c r="L1" s="1" t="s">
        <v>1290</v>
      </c>
      <c r="M1" s="8" t="s">
        <v>1293</v>
      </c>
      <c r="N1" s="8" t="s">
        <v>1292</v>
      </c>
      <c r="O1" s="1" t="s">
        <v>10</v>
      </c>
      <c r="P1" s="8"/>
      <c r="Q1" s="8" t="s">
        <v>1294</v>
      </c>
      <c r="R1" s="8" t="s">
        <v>1295</v>
      </c>
      <c r="S1" s="8" t="s">
        <v>1296</v>
      </c>
      <c r="T1" s="1" t="s">
        <v>11</v>
      </c>
    </row>
    <row r="2" spans="1:21" x14ac:dyDescent="0.25">
      <c r="A2" s="4" t="str">
        <f>HYPERLINK("https://nddot-ixmultiasset.biprod.cloud/#/asset/inventory/nbibridges/1642", "0010-013.192")</f>
        <v>0010-013.192</v>
      </c>
      <c r="B2" s="5" t="s">
        <v>506</v>
      </c>
      <c r="C2" s="5" t="s">
        <v>41</v>
      </c>
      <c r="D2" s="5" t="s">
        <v>507</v>
      </c>
      <c r="E2" s="5" t="s">
        <v>508</v>
      </c>
      <c r="F2" s="5" t="s">
        <v>16</v>
      </c>
      <c r="G2" s="5" t="s">
        <v>154</v>
      </c>
      <c r="H2" s="5" t="s">
        <v>25</v>
      </c>
      <c r="I2" s="5" t="s">
        <v>1262</v>
      </c>
      <c r="J2" s="5"/>
      <c r="K2" s="5"/>
      <c r="L2" s="5" t="s">
        <v>1269</v>
      </c>
      <c r="M2" s="10">
        <v>10</v>
      </c>
      <c r="N2" s="10">
        <v>2023</v>
      </c>
      <c r="O2" s="5" t="s">
        <v>20</v>
      </c>
      <c r="P2" s="10">
        <v>24</v>
      </c>
      <c r="Q2" s="10">
        <f>N2+P2/12</f>
        <v>2025</v>
      </c>
      <c r="R2" s="10">
        <f>Q2+P2/12</f>
        <v>2027</v>
      </c>
      <c r="S2" s="10">
        <f>R2+P2/12</f>
        <v>2029</v>
      </c>
      <c r="T2" s="5" t="s">
        <v>21</v>
      </c>
    </row>
    <row r="3" spans="1:21" x14ac:dyDescent="0.25">
      <c r="A3" s="4" t="str">
        <f>HYPERLINK("https://nddot-ixmultiasset.biprod.cloud/#/asset/inventory/nbibridges/340", "02-107-07.0")</f>
        <v>02-107-07.0</v>
      </c>
      <c r="B3" s="5" t="s">
        <v>172</v>
      </c>
      <c r="C3" s="5" t="s">
        <v>112</v>
      </c>
      <c r="D3" s="5" t="s">
        <v>23</v>
      </c>
      <c r="E3" s="5" t="s">
        <v>173</v>
      </c>
      <c r="F3" s="5" t="s">
        <v>16</v>
      </c>
      <c r="G3" s="5" t="s">
        <v>174</v>
      </c>
      <c r="H3" s="5" t="s">
        <v>25</v>
      </c>
      <c r="I3" s="5" t="s">
        <v>1252</v>
      </c>
      <c r="J3" s="5"/>
      <c r="K3" s="5"/>
      <c r="L3" s="5" t="s">
        <v>1264</v>
      </c>
      <c r="M3" s="10">
        <v>5</v>
      </c>
      <c r="N3" s="10">
        <v>2024</v>
      </c>
      <c r="O3" s="5" t="s">
        <v>20</v>
      </c>
      <c r="P3" s="10">
        <v>24</v>
      </c>
      <c r="Q3" s="10">
        <f>N3+P3/12</f>
        <v>2026</v>
      </c>
      <c r="R3" s="10">
        <f>Q3+P3/12</f>
        <v>2028</v>
      </c>
      <c r="S3" s="10">
        <f>R3+P3/12</f>
        <v>2030</v>
      </c>
      <c r="T3" s="5" t="s">
        <v>21</v>
      </c>
    </row>
    <row r="4" spans="1:21" x14ac:dyDescent="0.25">
      <c r="A4" s="4" t="str">
        <f>HYPERLINK("https://nddot-ixmultiasset.biprod.cloud/#/asset/inventory/nbibridges/390", "02-117-01.0")</f>
        <v>02-117-01.0</v>
      </c>
      <c r="B4" s="5" t="s">
        <v>184</v>
      </c>
      <c r="C4" s="5" t="s">
        <v>112</v>
      </c>
      <c r="D4" s="5" t="s">
        <v>185</v>
      </c>
      <c r="E4" s="5" t="s">
        <v>55</v>
      </c>
      <c r="F4" s="5" t="s">
        <v>16</v>
      </c>
      <c r="G4" s="5" t="s">
        <v>181</v>
      </c>
      <c r="H4" s="5" t="s">
        <v>25</v>
      </c>
      <c r="I4" s="5" t="s">
        <v>1262</v>
      </c>
      <c r="J4" s="5"/>
      <c r="K4" s="5"/>
      <c r="L4" s="5" t="s">
        <v>1264</v>
      </c>
      <c r="M4" s="10">
        <v>5</v>
      </c>
      <c r="N4" s="10">
        <v>2024</v>
      </c>
      <c r="O4" s="5" t="s">
        <v>20</v>
      </c>
      <c r="P4" s="10">
        <v>24</v>
      </c>
      <c r="Q4" s="10">
        <f>N4+P4/12</f>
        <v>2026</v>
      </c>
      <c r="R4" s="10">
        <f>Q4+P4/12</f>
        <v>2028</v>
      </c>
      <c r="S4" s="10">
        <f>R4+P4/12</f>
        <v>2030</v>
      </c>
      <c r="T4" s="5" t="s">
        <v>21</v>
      </c>
    </row>
    <row r="5" spans="1:21" s="17" customFormat="1" x14ac:dyDescent="0.25">
      <c r="A5" s="2" t="str">
        <f>HYPERLINK("https://nddot-ixmultiasset.biprod.cloud/#/asset/inventory/nbibridges/801", "02-117-03.0")</f>
        <v>02-117-03.0</v>
      </c>
      <c r="B5" s="3" t="s">
        <v>278</v>
      </c>
      <c r="C5" s="3" t="s">
        <v>112</v>
      </c>
      <c r="D5" s="3" t="s">
        <v>185</v>
      </c>
      <c r="E5" s="3" t="s">
        <v>55</v>
      </c>
      <c r="F5" s="3" t="s">
        <v>16</v>
      </c>
      <c r="G5" s="3" t="s">
        <v>181</v>
      </c>
      <c r="H5" s="3" t="s">
        <v>25</v>
      </c>
      <c r="I5" s="3" t="s">
        <v>1258</v>
      </c>
      <c r="J5" s="3"/>
      <c r="K5" s="3"/>
      <c r="L5" s="3" t="s">
        <v>1264</v>
      </c>
      <c r="M5" s="9">
        <v>5</v>
      </c>
      <c r="N5" s="9">
        <v>2024</v>
      </c>
      <c r="O5" s="3" t="s">
        <v>20</v>
      </c>
      <c r="P5" s="9">
        <v>24</v>
      </c>
      <c r="Q5" s="9">
        <f>N5+P5/12</f>
        <v>2026</v>
      </c>
      <c r="R5" s="9">
        <f>Q5+P5/12</f>
        <v>2028</v>
      </c>
      <c r="S5" s="9">
        <f>R5+P5/12</f>
        <v>2030</v>
      </c>
      <c r="T5" s="3" t="s">
        <v>21</v>
      </c>
      <c r="U5" s="17" t="s">
        <v>1301</v>
      </c>
    </row>
    <row r="6" spans="1:21" s="17" customFormat="1" x14ac:dyDescent="0.25">
      <c r="A6" s="4" t="str">
        <f>HYPERLINK("https://nddot-ixmultiasset.biprod.cloud/#/asset/inventory/nbibridges/1185", "02-117-21.0")</f>
        <v>02-117-21.0</v>
      </c>
      <c r="B6" s="5" t="s">
        <v>387</v>
      </c>
      <c r="C6" s="5" t="s">
        <v>112</v>
      </c>
      <c r="D6" s="5" t="s">
        <v>388</v>
      </c>
      <c r="E6" s="5" t="s">
        <v>15</v>
      </c>
      <c r="F6" s="5" t="s">
        <v>16</v>
      </c>
      <c r="G6" s="5" t="s">
        <v>119</v>
      </c>
      <c r="H6" s="5" t="s">
        <v>25</v>
      </c>
      <c r="I6" s="5" t="s">
        <v>1262</v>
      </c>
      <c r="J6" s="5"/>
      <c r="K6" s="5"/>
      <c r="L6" s="5" t="s">
        <v>1264</v>
      </c>
      <c r="M6" s="10">
        <v>5</v>
      </c>
      <c r="N6" s="10">
        <v>2024</v>
      </c>
      <c r="O6" s="5" t="s">
        <v>20</v>
      </c>
      <c r="P6" s="10">
        <v>24</v>
      </c>
      <c r="Q6" s="10">
        <f>N6+P6/12</f>
        <v>2026</v>
      </c>
      <c r="R6" s="10">
        <f>Q6+P6/12</f>
        <v>2028</v>
      </c>
      <c r="S6" s="10">
        <f>R6+P6/12</f>
        <v>2030</v>
      </c>
      <c r="T6" s="5" t="s">
        <v>21</v>
      </c>
      <c r="U6" s="17" t="s">
        <v>1301</v>
      </c>
    </row>
    <row r="7" spans="1:21" x14ac:dyDescent="0.25">
      <c r="A7" s="2" t="str">
        <f>HYPERLINK("https://nddot-ixmultiasset.biprod.cloud/#/asset/inventory/nbibridges/1661", "02-118-15.0")</f>
        <v>02-118-15.0</v>
      </c>
      <c r="B7" s="3" t="s">
        <v>520</v>
      </c>
      <c r="C7" s="3" t="s">
        <v>112</v>
      </c>
      <c r="D7" s="3" t="s">
        <v>102</v>
      </c>
      <c r="E7" s="3" t="s">
        <v>15</v>
      </c>
      <c r="F7" s="3" t="s">
        <v>16</v>
      </c>
      <c r="G7" s="3" t="s">
        <v>126</v>
      </c>
      <c r="H7" s="3" t="s">
        <v>25</v>
      </c>
      <c r="I7" s="3" t="s">
        <v>1262</v>
      </c>
      <c r="J7" s="3"/>
      <c r="K7" s="3"/>
      <c r="L7" s="3" t="s">
        <v>1264</v>
      </c>
      <c r="M7" s="9">
        <v>5</v>
      </c>
      <c r="N7" s="9">
        <v>2024</v>
      </c>
      <c r="O7" s="3" t="s">
        <v>20</v>
      </c>
      <c r="P7" s="9">
        <v>24</v>
      </c>
      <c r="Q7" s="9">
        <f>N7+P7/12</f>
        <v>2026</v>
      </c>
      <c r="R7" s="9">
        <f>Q7+P7/12</f>
        <v>2028</v>
      </c>
      <c r="S7" s="9">
        <f>R7+P7/12</f>
        <v>2030</v>
      </c>
      <c r="T7" s="3" t="s">
        <v>21</v>
      </c>
    </row>
    <row r="8" spans="1:21" s="17" customFormat="1" x14ac:dyDescent="0.25">
      <c r="A8" s="4" t="str">
        <f>HYPERLINK("https://nddot-ixmultiasset.biprod.cloud/#/asset/inventory/nbibridges/2161", "02-118-16.0")</f>
        <v>02-118-16.0</v>
      </c>
      <c r="B8" s="5" t="s">
        <v>622</v>
      </c>
      <c r="C8" s="5" t="s">
        <v>112</v>
      </c>
      <c r="D8" s="5" t="s">
        <v>102</v>
      </c>
      <c r="E8" s="5" t="s">
        <v>55</v>
      </c>
      <c r="F8" s="5" t="s">
        <v>16</v>
      </c>
      <c r="G8" s="5" t="s">
        <v>181</v>
      </c>
      <c r="H8" s="5" t="s">
        <v>25</v>
      </c>
      <c r="I8" s="5" t="s">
        <v>1282</v>
      </c>
      <c r="J8" s="5"/>
      <c r="K8" s="5"/>
      <c r="L8" s="5" t="s">
        <v>1264</v>
      </c>
      <c r="M8" s="10">
        <v>5</v>
      </c>
      <c r="N8" s="10">
        <v>2024</v>
      </c>
      <c r="O8" s="5" t="s">
        <v>20</v>
      </c>
      <c r="P8" s="10">
        <v>24</v>
      </c>
      <c r="Q8" s="10">
        <f>N8+P8/12</f>
        <v>2026</v>
      </c>
      <c r="R8" s="10">
        <f>Q8+P8/12</f>
        <v>2028</v>
      </c>
      <c r="S8" s="10">
        <f>R8+P8/12</f>
        <v>2030</v>
      </c>
      <c r="T8" s="5" t="s">
        <v>21</v>
      </c>
      <c r="U8" s="17" t="s">
        <v>1300</v>
      </c>
    </row>
    <row r="9" spans="1:21" s="17" customFormat="1" x14ac:dyDescent="0.25">
      <c r="A9" s="2" t="str">
        <f>HYPERLINK("https://nddot-ixmultiasset.biprod.cloud/#/asset/inventory/nbibridges/2142", "02-118-18.0")</f>
        <v>02-118-18.0</v>
      </c>
      <c r="B9" s="3" t="s">
        <v>618</v>
      </c>
      <c r="C9" s="3" t="s">
        <v>112</v>
      </c>
      <c r="D9" s="3" t="s">
        <v>102</v>
      </c>
      <c r="E9" s="3" t="s">
        <v>55</v>
      </c>
      <c r="F9" s="3" t="s">
        <v>16</v>
      </c>
      <c r="G9" s="3" t="s">
        <v>152</v>
      </c>
      <c r="H9" s="3" t="s">
        <v>25</v>
      </c>
      <c r="I9" s="3" t="s">
        <v>1262</v>
      </c>
      <c r="J9" s="3"/>
      <c r="K9" s="3"/>
      <c r="L9" s="3" t="s">
        <v>1264</v>
      </c>
      <c r="M9" s="9">
        <v>5</v>
      </c>
      <c r="N9" s="9">
        <v>2024</v>
      </c>
      <c r="O9" s="3" t="s">
        <v>20</v>
      </c>
      <c r="P9" s="9">
        <v>24</v>
      </c>
      <c r="Q9" s="9">
        <f>N9+P9/12</f>
        <v>2026</v>
      </c>
      <c r="R9" s="9">
        <f>Q9+P9/12</f>
        <v>2028</v>
      </c>
      <c r="S9" s="9">
        <f>R9+P9/12</f>
        <v>2030</v>
      </c>
      <c r="T9" s="3" t="s">
        <v>21</v>
      </c>
      <c r="U9" s="17" t="s">
        <v>1300</v>
      </c>
    </row>
    <row r="10" spans="1:21" x14ac:dyDescent="0.25">
      <c r="A10" s="2" t="str">
        <f>HYPERLINK("https://nddot-ixmultiasset.biprod.cloud/#/asset/inventory/nbibridges/2186", "02-119-07.0")</f>
        <v>02-119-07.0</v>
      </c>
      <c r="B10" s="3" t="s">
        <v>630</v>
      </c>
      <c r="C10" s="3" t="s">
        <v>112</v>
      </c>
      <c r="D10" s="3" t="s">
        <v>185</v>
      </c>
      <c r="E10" s="3" t="s">
        <v>15</v>
      </c>
      <c r="F10" s="3" t="s">
        <v>16</v>
      </c>
      <c r="G10" s="3" t="s">
        <v>355</v>
      </c>
      <c r="H10" s="3" t="s">
        <v>25</v>
      </c>
      <c r="I10" s="3" t="s">
        <v>1262</v>
      </c>
      <c r="J10" s="3"/>
      <c r="K10" s="3"/>
      <c r="L10" s="3" t="s">
        <v>1264</v>
      </c>
      <c r="M10" s="9">
        <v>5</v>
      </c>
      <c r="N10" s="9">
        <v>2024</v>
      </c>
      <c r="O10" s="3" t="s">
        <v>20</v>
      </c>
      <c r="P10" s="9">
        <v>24</v>
      </c>
      <c r="Q10" s="9">
        <f>N10+P10/12</f>
        <v>2026</v>
      </c>
      <c r="R10" s="9">
        <f>Q10+P10/12</f>
        <v>2028</v>
      </c>
      <c r="S10" s="9">
        <f>R10+P10/12</f>
        <v>2030</v>
      </c>
      <c r="T10" s="3" t="s">
        <v>21</v>
      </c>
    </row>
    <row r="11" spans="1:21" x14ac:dyDescent="0.25">
      <c r="A11" s="4" t="str">
        <f>HYPERLINK("https://nddot-ixmultiasset.biprod.cloud/#/asset/inventory/nbibridges/2745", "02-120-35.0")</f>
        <v>02-120-35.0</v>
      </c>
      <c r="B11" s="5" t="s">
        <v>739</v>
      </c>
      <c r="C11" s="5" t="s">
        <v>112</v>
      </c>
      <c r="D11" s="5" t="s">
        <v>23</v>
      </c>
      <c r="E11" s="5" t="s">
        <v>65</v>
      </c>
      <c r="F11" s="5" t="s">
        <v>16</v>
      </c>
      <c r="G11" s="5" t="s">
        <v>176</v>
      </c>
      <c r="H11" s="5" t="s">
        <v>25</v>
      </c>
      <c r="I11" s="5" t="s">
        <v>1252</v>
      </c>
      <c r="J11" s="5"/>
      <c r="K11" s="5"/>
      <c r="L11" s="5" t="s">
        <v>1287</v>
      </c>
      <c r="M11" s="10">
        <v>8</v>
      </c>
      <c r="N11" s="10">
        <v>2021</v>
      </c>
      <c r="O11" s="5" t="s">
        <v>35</v>
      </c>
      <c r="P11" s="10">
        <v>48</v>
      </c>
      <c r="Q11" s="10">
        <f>N11+P11/12</f>
        <v>2025</v>
      </c>
      <c r="R11" s="10">
        <f>Q11+P11/12</f>
        <v>2029</v>
      </c>
      <c r="S11" s="10">
        <f>R11+P11/12</f>
        <v>2033</v>
      </c>
      <c r="T11" s="5" t="s">
        <v>21</v>
      </c>
    </row>
    <row r="12" spans="1:21" s="17" customFormat="1" x14ac:dyDescent="0.25">
      <c r="A12" s="4" t="str">
        <f>HYPERLINK("https://nddot-ixmultiasset.biprod.cloud/#/asset/inventory/nbibridges/205", "02-121-20.0")</f>
        <v>02-121-20.0</v>
      </c>
      <c r="B12" s="5" t="s">
        <v>111</v>
      </c>
      <c r="C12" s="5" t="s">
        <v>112</v>
      </c>
      <c r="D12" s="5" t="s">
        <v>102</v>
      </c>
      <c r="E12" s="5" t="s">
        <v>15</v>
      </c>
      <c r="F12" s="5" t="s">
        <v>16</v>
      </c>
      <c r="G12" s="5" t="s">
        <v>113</v>
      </c>
      <c r="H12" s="5" t="s">
        <v>25</v>
      </c>
      <c r="I12" s="5" t="s">
        <v>1262</v>
      </c>
      <c r="J12" s="5"/>
      <c r="K12" s="5"/>
      <c r="L12" s="5" t="s">
        <v>1264</v>
      </c>
      <c r="M12" s="10">
        <v>5</v>
      </c>
      <c r="N12" s="10">
        <v>2024</v>
      </c>
      <c r="O12" s="5" t="s">
        <v>20</v>
      </c>
      <c r="P12" s="10">
        <v>24</v>
      </c>
      <c r="Q12" s="10">
        <f>N12+P12/12</f>
        <v>2026</v>
      </c>
      <c r="R12" s="10">
        <f>Q12+P12/12</f>
        <v>2028</v>
      </c>
      <c r="S12" s="10">
        <f>R12+P12/12</f>
        <v>2030</v>
      </c>
      <c r="T12" s="5" t="s">
        <v>21</v>
      </c>
      <c r="U12" s="17" t="s">
        <v>1300</v>
      </c>
    </row>
    <row r="13" spans="1:21" x14ac:dyDescent="0.25">
      <c r="A13" s="4" t="str">
        <f>HYPERLINK("https://nddot-ixmultiasset.biprod.cloud/#/asset/inventory/nbibridges/479", "02-122-06.0")</f>
        <v>02-122-06.0</v>
      </c>
      <c r="B13" s="5" t="s">
        <v>197</v>
      </c>
      <c r="C13" s="5" t="s">
        <v>112</v>
      </c>
      <c r="D13" s="5" t="s">
        <v>198</v>
      </c>
      <c r="E13" s="5" t="s">
        <v>15</v>
      </c>
      <c r="F13" s="5" t="s">
        <v>16</v>
      </c>
      <c r="G13" s="5" t="s">
        <v>199</v>
      </c>
      <c r="H13" s="5" t="s">
        <v>25</v>
      </c>
      <c r="I13" s="5" t="s">
        <v>1262</v>
      </c>
      <c r="J13" s="5"/>
      <c r="K13" s="5"/>
      <c r="L13" s="5" t="s">
        <v>1264</v>
      </c>
      <c r="M13" s="10">
        <v>5</v>
      </c>
      <c r="N13" s="10">
        <v>2024</v>
      </c>
      <c r="O13" s="5" t="s">
        <v>20</v>
      </c>
      <c r="P13" s="10">
        <v>24</v>
      </c>
      <c r="Q13" s="10">
        <f>N13+P13/12</f>
        <v>2026</v>
      </c>
      <c r="R13" s="10">
        <f>Q13+P13/12</f>
        <v>2028</v>
      </c>
      <c r="S13" s="10">
        <f>R13+P13/12</f>
        <v>2030</v>
      </c>
      <c r="T13" s="5" t="s">
        <v>21</v>
      </c>
    </row>
    <row r="14" spans="1:21" s="17" customFormat="1" x14ac:dyDescent="0.25">
      <c r="A14" s="4" t="str">
        <f>HYPERLINK("https://nddot-ixmultiasset.biprod.cloud/#/asset/inventory/nbibridges/788", "02-122-12.0")</f>
        <v>02-122-12.0</v>
      </c>
      <c r="B14" s="5" t="s">
        <v>273</v>
      </c>
      <c r="C14" s="5" t="s">
        <v>112</v>
      </c>
      <c r="D14" s="5" t="s">
        <v>23</v>
      </c>
      <c r="E14" s="5" t="s">
        <v>274</v>
      </c>
      <c r="F14" s="5" t="s">
        <v>16</v>
      </c>
      <c r="G14" s="5" t="s">
        <v>174</v>
      </c>
      <c r="H14" s="5" t="s">
        <v>25</v>
      </c>
      <c r="I14" s="5" t="s">
        <v>1252</v>
      </c>
      <c r="J14" s="5"/>
      <c r="K14" s="5"/>
      <c r="L14" s="5" t="s">
        <v>1264</v>
      </c>
      <c r="M14" s="10">
        <v>5</v>
      </c>
      <c r="N14" s="10">
        <v>2024</v>
      </c>
      <c r="O14" s="5" t="s">
        <v>35</v>
      </c>
      <c r="P14" s="10">
        <v>48</v>
      </c>
      <c r="Q14" s="10">
        <f>N14+P14/12</f>
        <v>2028</v>
      </c>
      <c r="R14" s="10">
        <f>Q14+P14/12</f>
        <v>2032</v>
      </c>
      <c r="S14" s="10">
        <f>R14+P14/12</f>
        <v>2036</v>
      </c>
      <c r="T14" s="5" t="s">
        <v>21</v>
      </c>
      <c r="U14" s="17" t="s">
        <v>1300</v>
      </c>
    </row>
    <row r="15" spans="1:21" x14ac:dyDescent="0.25">
      <c r="A15" s="4" t="str">
        <f>HYPERLINK("https://nddot-ixmultiasset.biprod.cloud/#/asset/inventory/nbibridges/1023", "02-122-25.0")</f>
        <v>02-122-25.0</v>
      </c>
      <c r="B15" s="5" t="s">
        <v>348</v>
      </c>
      <c r="C15" s="5" t="s">
        <v>112</v>
      </c>
      <c r="D15" s="5" t="s">
        <v>102</v>
      </c>
      <c r="E15" s="5" t="s">
        <v>349</v>
      </c>
      <c r="F15" s="5" t="s">
        <v>16</v>
      </c>
      <c r="G15" s="5" t="s">
        <v>350</v>
      </c>
      <c r="H15" s="5" t="s">
        <v>25</v>
      </c>
      <c r="I15" s="5" t="s">
        <v>1275</v>
      </c>
      <c r="J15" s="5"/>
      <c r="K15" s="5"/>
      <c r="L15" s="5" t="s">
        <v>1264</v>
      </c>
      <c r="M15" s="10">
        <v>5</v>
      </c>
      <c r="N15" s="10">
        <v>2024</v>
      </c>
      <c r="O15" s="5" t="s">
        <v>20</v>
      </c>
      <c r="P15" s="10">
        <v>24</v>
      </c>
      <c r="Q15" s="10">
        <f>N15+P15/12</f>
        <v>2026</v>
      </c>
      <c r="R15" s="10">
        <f>Q15+P15/12</f>
        <v>2028</v>
      </c>
      <c r="S15" s="10">
        <f>R15+P15/12</f>
        <v>2030</v>
      </c>
      <c r="T15" s="5" t="s">
        <v>21</v>
      </c>
    </row>
    <row r="16" spans="1:21" s="17" customFormat="1" x14ac:dyDescent="0.25">
      <c r="A16" s="4" t="str">
        <f>HYPERLINK("https://nddot-ixmultiasset.biprod.cloud/#/asset/inventory/nbibridges/1428", "02-122-26.0")</f>
        <v>02-122-26.0</v>
      </c>
      <c r="B16" s="5" t="s">
        <v>449</v>
      </c>
      <c r="C16" s="5" t="s">
        <v>112</v>
      </c>
      <c r="D16" s="5" t="s">
        <v>102</v>
      </c>
      <c r="E16" s="5" t="s">
        <v>15</v>
      </c>
      <c r="F16" s="5" t="s">
        <v>16</v>
      </c>
      <c r="G16" s="5" t="s">
        <v>450</v>
      </c>
      <c r="H16" s="5" t="s">
        <v>18</v>
      </c>
      <c r="I16" s="5" t="s">
        <v>1276</v>
      </c>
      <c r="J16" s="5"/>
      <c r="K16" s="5"/>
      <c r="L16" s="5" t="s">
        <v>1264</v>
      </c>
      <c r="M16" s="10">
        <v>5</v>
      </c>
      <c r="N16" s="10">
        <v>2024</v>
      </c>
      <c r="O16" s="5" t="s">
        <v>20</v>
      </c>
      <c r="P16" s="10">
        <v>24</v>
      </c>
      <c r="Q16" s="10">
        <f>N16+P16/12</f>
        <v>2026</v>
      </c>
      <c r="R16" s="10">
        <f>Q16+P16/12</f>
        <v>2028</v>
      </c>
      <c r="S16" s="10">
        <f>R16+P16/12</f>
        <v>2030</v>
      </c>
      <c r="T16" s="5" t="s">
        <v>21</v>
      </c>
      <c r="U16" s="17" t="s">
        <v>1300</v>
      </c>
    </row>
    <row r="17" spans="1:21" x14ac:dyDescent="0.25">
      <c r="A17" s="4" t="str">
        <f>HYPERLINK("https://nddot-ixmultiasset.biprod.cloud/#/asset/inventory/nbibridges/1615", "02-122-27.0")</f>
        <v>02-122-27.0</v>
      </c>
      <c r="B17" s="5" t="s">
        <v>499</v>
      </c>
      <c r="C17" s="5" t="s">
        <v>112</v>
      </c>
      <c r="D17" s="5" t="s">
        <v>102</v>
      </c>
      <c r="E17" s="5" t="s">
        <v>65</v>
      </c>
      <c r="F17" s="5" t="s">
        <v>16</v>
      </c>
      <c r="G17" s="5" t="s">
        <v>29</v>
      </c>
      <c r="H17" s="5" t="s">
        <v>25</v>
      </c>
      <c r="I17" s="5" t="s">
        <v>1262</v>
      </c>
      <c r="J17" s="5"/>
      <c r="K17" s="5"/>
      <c r="L17" s="5" t="s">
        <v>1264</v>
      </c>
      <c r="M17" s="10">
        <v>5</v>
      </c>
      <c r="N17" s="10">
        <v>2024</v>
      </c>
      <c r="O17" s="5" t="s">
        <v>20</v>
      </c>
      <c r="P17" s="10">
        <v>24</v>
      </c>
      <c r="Q17" s="10">
        <f>N17+P17/12</f>
        <v>2026</v>
      </c>
      <c r="R17" s="10">
        <f>Q17+P17/12</f>
        <v>2028</v>
      </c>
      <c r="S17" s="10">
        <f>R17+P17/12</f>
        <v>2030</v>
      </c>
      <c r="T17" s="5" t="s">
        <v>21</v>
      </c>
    </row>
    <row r="18" spans="1:21" x14ac:dyDescent="0.25">
      <c r="A18" s="2" t="str">
        <f>HYPERLINK("https://nddot-ixmultiasset.biprod.cloud/#/asset/inventory/nbibridges/1872", "02-122-29.0")</f>
        <v>02-122-29.0</v>
      </c>
      <c r="B18" s="3" t="s">
        <v>584</v>
      </c>
      <c r="C18" s="3" t="s">
        <v>112</v>
      </c>
      <c r="D18" s="3" t="s">
        <v>102</v>
      </c>
      <c r="E18" s="3" t="s">
        <v>349</v>
      </c>
      <c r="F18" s="3" t="s">
        <v>16</v>
      </c>
      <c r="G18" s="3" t="s">
        <v>585</v>
      </c>
      <c r="H18" s="3" t="s">
        <v>25</v>
      </c>
      <c r="I18" s="3" t="s">
        <v>1275</v>
      </c>
      <c r="J18" s="3"/>
      <c r="K18" s="3"/>
      <c r="L18" s="3" t="s">
        <v>1264</v>
      </c>
      <c r="M18" s="9">
        <v>5</v>
      </c>
      <c r="N18" s="9">
        <v>2024</v>
      </c>
      <c r="O18" s="3" t="s">
        <v>20</v>
      </c>
      <c r="P18" s="9">
        <v>24</v>
      </c>
      <c r="Q18" s="9">
        <f>N18+P18/12</f>
        <v>2026</v>
      </c>
      <c r="R18" s="9">
        <f>Q18+P18/12</f>
        <v>2028</v>
      </c>
      <c r="S18" s="9">
        <f>R18+P18/12</f>
        <v>2030</v>
      </c>
      <c r="T18" s="3" t="s">
        <v>21</v>
      </c>
    </row>
    <row r="19" spans="1:21" x14ac:dyDescent="0.25">
      <c r="A19" s="2" t="str">
        <f>HYPERLINK("https://nddot-ixmultiasset.biprod.cloud/#/asset/inventory/nbibridges/2340", "02-122-36.0")</f>
        <v>02-122-36.0</v>
      </c>
      <c r="B19" s="3" t="s">
        <v>663</v>
      </c>
      <c r="C19" s="3" t="s">
        <v>112</v>
      </c>
      <c r="D19" s="3" t="s">
        <v>23</v>
      </c>
      <c r="E19" s="3" t="s">
        <v>15</v>
      </c>
      <c r="F19" s="3" t="s">
        <v>16</v>
      </c>
      <c r="G19" s="3" t="s">
        <v>195</v>
      </c>
      <c r="H19" s="3" t="s">
        <v>18</v>
      </c>
      <c r="I19" s="3" t="s">
        <v>1258</v>
      </c>
      <c r="J19" s="3"/>
      <c r="K19" s="3" t="s">
        <v>19</v>
      </c>
      <c r="L19" s="3" t="s">
        <v>1264</v>
      </c>
      <c r="M19" s="9">
        <v>5</v>
      </c>
      <c r="N19" s="9">
        <v>2024</v>
      </c>
      <c r="O19" s="3" t="s">
        <v>20</v>
      </c>
      <c r="P19" s="9">
        <v>24</v>
      </c>
      <c r="Q19" s="9">
        <f>N19+P19/12</f>
        <v>2026</v>
      </c>
      <c r="R19" s="9">
        <f>Q19+P19/12</f>
        <v>2028</v>
      </c>
      <c r="S19" s="9">
        <f>R19+P19/12</f>
        <v>2030</v>
      </c>
      <c r="T19" s="3" t="s">
        <v>21</v>
      </c>
    </row>
    <row r="20" spans="1:21" x14ac:dyDescent="0.25">
      <c r="A20" s="4" t="str">
        <f>HYPERLINK("https://nddot-ixmultiasset.biprod.cloud/#/asset/inventory/nbibridges/257", "02-123-05.0")</f>
        <v>02-123-05.0</v>
      </c>
      <c r="B20" s="5" t="s">
        <v>131</v>
      </c>
      <c r="C20" s="5" t="s">
        <v>112</v>
      </c>
      <c r="D20" s="5" t="s">
        <v>23</v>
      </c>
      <c r="E20" s="5" t="s">
        <v>55</v>
      </c>
      <c r="F20" s="5" t="s">
        <v>16</v>
      </c>
      <c r="G20" s="5" t="s">
        <v>76</v>
      </c>
      <c r="H20" s="5" t="s">
        <v>25</v>
      </c>
      <c r="I20" s="5" t="s">
        <v>1252</v>
      </c>
      <c r="J20" s="5"/>
      <c r="K20" s="5"/>
      <c r="L20" s="5" t="s">
        <v>1264</v>
      </c>
      <c r="M20" s="10">
        <v>5</v>
      </c>
      <c r="N20" s="10">
        <v>2024</v>
      </c>
      <c r="O20" s="5" t="s">
        <v>20</v>
      </c>
      <c r="P20" s="10">
        <v>24</v>
      </c>
      <c r="Q20" s="10">
        <f>N20+P20/12</f>
        <v>2026</v>
      </c>
      <c r="R20" s="10">
        <f>Q20+P20/12</f>
        <v>2028</v>
      </c>
      <c r="S20" s="10">
        <f>R20+P20/12</f>
        <v>2030</v>
      </c>
      <c r="T20" s="5" t="s">
        <v>21</v>
      </c>
    </row>
    <row r="21" spans="1:21" x14ac:dyDescent="0.25">
      <c r="A21" s="2" t="str">
        <f>HYPERLINK("https://nddot-ixmultiasset.biprod.cloud/#/asset/inventory/nbibridges/398", "02-123-31.0")</f>
        <v>02-123-31.0</v>
      </c>
      <c r="B21" s="3" t="s">
        <v>186</v>
      </c>
      <c r="C21" s="3" t="s">
        <v>112</v>
      </c>
      <c r="D21" s="3" t="s">
        <v>102</v>
      </c>
      <c r="E21" s="3" t="s">
        <v>187</v>
      </c>
      <c r="F21" s="3" t="s">
        <v>16</v>
      </c>
      <c r="G21" s="3" t="s">
        <v>106</v>
      </c>
      <c r="H21" s="3" t="s">
        <v>25</v>
      </c>
      <c r="I21" s="3" t="s">
        <v>1275</v>
      </c>
      <c r="J21" s="3"/>
      <c r="K21" s="3"/>
      <c r="L21" s="3" t="s">
        <v>1264</v>
      </c>
      <c r="M21" s="9">
        <v>5</v>
      </c>
      <c r="N21" s="9">
        <v>2024</v>
      </c>
      <c r="O21" s="3" t="s">
        <v>20</v>
      </c>
      <c r="P21" s="9">
        <v>24</v>
      </c>
      <c r="Q21" s="9">
        <f>N21+P21/12</f>
        <v>2026</v>
      </c>
      <c r="R21" s="9">
        <f>Q21+P21/12</f>
        <v>2028</v>
      </c>
      <c r="S21" s="9">
        <f>R21+P21/12</f>
        <v>2030</v>
      </c>
      <c r="T21" s="3" t="s">
        <v>21</v>
      </c>
    </row>
    <row r="22" spans="1:21" x14ac:dyDescent="0.25">
      <c r="A22" s="4" t="str">
        <f>HYPERLINK("https://nddot-ixmultiasset.biprod.cloud/#/asset/inventory/nbibridges/870", "02-123-33.0")</f>
        <v>02-123-33.0</v>
      </c>
      <c r="B22" s="5" t="s">
        <v>298</v>
      </c>
      <c r="C22" s="5" t="s">
        <v>112</v>
      </c>
      <c r="D22" s="5" t="s">
        <v>102</v>
      </c>
      <c r="E22" s="5" t="s">
        <v>55</v>
      </c>
      <c r="F22" s="5" t="s">
        <v>16</v>
      </c>
      <c r="G22" s="5" t="s">
        <v>183</v>
      </c>
      <c r="H22" s="5" t="s">
        <v>25</v>
      </c>
      <c r="I22" s="5" t="s">
        <v>1262</v>
      </c>
      <c r="J22" s="5"/>
      <c r="K22" s="5"/>
      <c r="L22" s="5" t="s">
        <v>1264</v>
      </c>
      <c r="M22" s="10">
        <v>5</v>
      </c>
      <c r="N22" s="10">
        <v>2024</v>
      </c>
      <c r="O22" s="5" t="s">
        <v>20</v>
      </c>
      <c r="P22" s="10">
        <v>24</v>
      </c>
      <c r="Q22" s="10">
        <f>N22+P22/12</f>
        <v>2026</v>
      </c>
      <c r="R22" s="10">
        <f>Q22+P22/12</f>
        <v>2028</v>
      </c>
      <c r="S22" s="10">
        <f>R22+P22/12</f>
        <v>2030</v>
      </c>
      <c r="T22" s="5" t="s">
        <v>21</v>
      </c>
    </row>
    <row r="23" spans="1:21" x14ac:dyDescent="0.25">
      <c r="A23" s="2" t="str">
        <f>HYPERLINK("https://nddot-ixmultiasset.biprod.cloud/#/asset/inventory/nbibridges/1198", "02-123-35.0")</f>
        <v>02-123-35.0</v>
      </c>
      <c r="B23" s="3" t="s">
        <v>392</v>
      </c>
      <c r="C23" s="3" t="s">
        <v>112</v>
      </c>
      <c r="D23" s="3" t="s">
        <v>102</v>
      </c>
      <c r="E23" s="3" t="s">
        <v>65</v>
      </c>
      <c r="F23" s="3" t="s">
        <v>16</v>
      </c>
      <c r="G23" s="3" t="s">
        <v>222</v>
      </c>
      <c r="H23" s="3" t="s">
        <v>25</v>
      </c>
      <c r="I23" s="3" t="s">
        <v>1262</v>
      </c>
      <c r="J23" s="3"/>
      <c r="K23" s="3"/>
      <c r="L23" s="3" t="s">
        <v>1264</v>
      </c>
      <c r="M23" s="9">
        <v>5</v>
      </c>
      <c r="N23" s="9">
        <v>2024</v>
      </c>
      <c r="O23" s="3" t="s">
        <v>20</v>
      </c>
      <c r="P23" s="9">
        <v>24</v>
      </c>
      <c r="Q23" s="9">
        <f>N23+P23/12</f>
        <v>2026</v>
      </c>
      <c r="R23" s="9">
        <f>Q23+P23/12</f>
        <v>2028</v>
      </c>
      <c r="S23" s="9">
        <f>R23+P23/12</f>
        <v>2030</v>
      </c>
      <c r="T23" s="3" t="s">
        <v>21</v>
      </c>
    </row>
    <row r="24" spans="1:21" s="17" customFormat="1" x14ac:dyDescent="0.25">
      <c r="A24" s="2" t="str">
        <f>HYPERLINK("https://nddot-ixmultiasset.biprod.cloud/#/asset/inventory/nbibridges/1487", "02-123-38.0")</f>
        <v>02-123-38.0</v>
      </c>
      <c r="B24" s="3" t="s">
        <v>462</v>
      </c>
      <c r="C24" s="3" t="s">
        <v>112</v>
      </c>
      <c r="D24" s="3" t="s">
        <v>102</v>
      </c>
      <c r="E24" s="3" t="s">
        <v>349</v>
      </c>
      <c r="F24" s="3" t="s">
        <v>16</v>
      </c>
      <c r="G24" s="3" t="s">
        <v>353</v>
      </c>
      <c r="H24" s="3" t="s">
        <v>25</v>
      </c>
      <c r="I24" s="3" t="s">
        <v>1275</v>
      </c>
      <c r="J24" s="3"/>
      <c r="K24" s="3"/>
      <c r="L24" s="3" t="s">
        <v>1264</v>
      </c>
      <c r="M24" s="9">
        <v>5</v>
      </c>
      <c r="N24" s="9">
        <v>2024</v>
      </c>
      <c r="O24" s="3" t="s">
        <v>20</v>
      </c>
      <c r="P24" s="9">
        <v>24</v>
      </c>
      <c r="Q24" s="9">
        <f>N24+P24/12</f>
        <v>2026</v>
      </c>
      <c r="R24" s="9">
        <f>Q24+P24/12</f>
        <v>2028</v>
      </c>
      <c r="S24" s="9">
        <f>R24+P24/12</f>
        <v>2030</v>
      </c>
      <c r="T24" s="3" t="s">
        <v>21</v>
      </c>
      <c r="U24" s="17" t="s">
        <v>1300</v>
      </c>
    </row>
    <row r="25" spans="1:21" s="17" customFormat="1" x14ac:dyDescent="0.25">
      <c r="A25" s="2" t="str">
        <f>HYPERLINK("https://nddot-ixmultiasset.biprod.cloud/#/asset/inventory/nbibridges/1777", "02-124-39.0")</f>
        <v>02-124-39.0</v>
      </c>
      <c r="B25" s="3" t="s">
        <v>556</v>
      </c>
      <c r="C25" s="3" t="s">
        <v>112</v>
      </c>
      <c r="D25" s="3" t="s">
        <v>23</v>
      </c>
      <c r="E25" s="3" t="s">
        <v>557</v>
      </c>
      <c r="F25" s="3" t="s">
        <v>16</v>
      </c>
      <c r="G25" s="3" t="s">
        <v>222</v>
      </c>
      <c r="H25" s="3" t="s">
        <v>25</v>
      </c>
      <c r="I25" s="3" t="s">
        <v>1282</v>
      </c>
      <c r="J25" s="3"/>
      <c r="K25" s="3" t="s">
        <v>202</v>
      </c>
      <c r="L25" s="3" t="s">
        <v>1264</v>
      </c>
      <c r="M25" s="9">
        <v>5</v>
      </c>
      <c r="N25" s="9">
        <v>2024</v>
      </c>
      <c r="O25" s="3" t="s">
        <v>20</v>
      </c>
      <c r="P25" s="9">
        <v>24</v>
      </c>
      <c r="Q25" s="9">
        <f>N25+P25/12</f>
        <v>2026</v>
      </c>
      <c r="R25" s="9">
        <f>Q25+P25/12</f>
        <v>2028</v>
      </c>
      <c r="S25" s="9">
        <f>R25+P25/12</f>
        <v>2030</v>
      </c>
      <c r="T25" s="3" t="s">
        <v>21</v>
      </c>
      <c r="U25" s="17" t="s">
        <v>1300</v>
      </c>
    </row>
    <row r="26" spans="1:21" s="17" customFormat="1" x14ac:dyDescent="0.25">
      <c r="A26" s="4" t="str">
        <f>HYPERLINK("https://nddot-ixmultiasset.biprod.cloud/#/asset/inventory/nbibridges/1866", "02-124-39.3")</f>
        <v>02-124-39.3</v>
      </c>
      <c r="B26" s="5" t="s">
        <v>581</v>
      </c>
      <c r="C26" s="5" t="s">
        <v>112</v>
      </c>
      <c r="D26" s="5" t="s">
        <v>102</v>
      </c>
      <c r="E26" s="5" t="s">
        <v>65</v>
      </c>
      <c r="F26" s="5" t="s">
        <v>16</v>
      </c>
      <c r="G26" s="5" t="s">
        <v>226</v>
      </c>
      <c r="H26" s="5" t="s">
        <v>18</v>
      </c>
      <c r="I26" s="5" t="s">
        <v>1277</v>
      </c>
      <c r="J26" s="5"/>
      <c r="K26" s="5" t="s">
        <v>202</v>
      </c>
      <c r="L26" s="5" t="s">
        <v>1264</v>
      </c>
      <c r="M26" s="10">
        <v>5</v>
      </c>
      <c r="N26" s="10">
        <v>2024</v>
      </c>
      <c r="O26" s="5" t="s">
        <v>20</v>
      </c>
      <c r="P26" s="10">
        <v>24</v>
      </c>
      <c r="Q26" s="10">
        <f>N26+P26/12</f>
        <v>2026</v>
      </c>
      <c r="R26" s="10">
        <f>Q26+P26/12</f>
        <v>2028</v>
      </c>
      <c r="S26" s="10">
        <f>R26+P26/12</f>
        <v>2030</v>
      </c>
      <c r="T26" s="5" t="s">
        <v>21</v>
      </c>
      <c r="U26" s="17" t="s">
        <v>1300</v>
      </c>
    </row>
    <row r="27" spans="1:21" s="17" customFormat="1" x14ac:dyDescent="0.25">
      <c r="A27" s="2" t="str">
        <f>HYPERLINK("https://nddot-ixmultiasset.biprod.cloud/#/asset/inventory/nbibridges/2429", "02-124-40.0")</f>
        <v>02-124-40.0</v>
      </c>
      <c r="B27" s="3" t="s">
        <v>685</v>
      </c>
      <c r="C27" s="3" t="s">
        <v>112</v>
      </c>
      <c r="D27" s="3" t="s">
        <v>686</v>
      </c>
      <c r="E27" s="3" t="s">
        <v>65</v>
      </c>
      <c r="F27" s="3" t="s">
        <v>16</v>
      </c>
      <c r="G27" s="3" t="s">
        <v>493</v>
      </c>
      <c r="H27" s="3" t="s">
        <v>25</v>
      </c>
      <c r="I27" s="3" t="s">
        <v>1252</v>
      </c>
      <c r="J27" s="3"/>
      <c r="K27" s="3"/>
      <c r="L27" s="3" t="s">
        <v>1264</v>
      </c>
      <c r="M27" s="9">
        <v>5</v>
      </c>
      <c r="N27" s="9">
        <v>2024</v>
      </c>
      <c r="O27" s="3" t="s">
        <v>35</v>
      </c>
      <c r="P27" s="9">
        <v>48</v>
      </c>
      <c r="Q27" s="9">
        <f>N27+P27/12</f>
        <v>2028</v>
      </c>
      <c r="R27" s="9">
        <f>Q27+P27/12</f>
        <v>2032</v>
      </c>
      <c r="S27" s="9">
        <f>R27+P27/12</f>
        <v>2036</v>
      </c>
      <c r="T27" s="3" t="s">
        <v>21</v>
      </c>
      <c r="U27" s="17" t="s">
        <v>1300</v>
      </c>
    </row>
    <row r="28" spans="1:21" x14ac:dyDescent="0.25">
      <c r="A28" s="2" t="str">
        <f>HYPERLINK("https://nddot-ixmultiasset.biprod.cloud/#/asset/inventory/nbibridges/2300", "02-125-39.0")</f>
        <v>02-125-39.0</v>
      </c>
      <c r="B28" s="3" t="s">
        <v>656</v>
      </c>
      <c r="C28" s="3" t="s">
        <v>112</v>
      </c>
      <c r="D28" s="3" t="s">
        <v>102</v>
      </c>
      <c r="E28" s="3" t="s">
        <v>15</v>
      </c>
      <c r="F28" s="3" t="s">
        <v>16</v>
      </c>
      <c r="G28" s="3" t="s">
        <v>272</v>
      </c>
      <c r="H28" s="3" t="s">
        <v>25</v>
      </c>
      <c r="I28" s="3" t="s">
        <v>1262</v>
      </c>
      <c r="J28" s="3"/>
      <c r="K28" s="3"/>
      <c r="L28" s="3" t="s">
        <v>1264</v>
      </c>
      <c r="M28" s="9">
        <v>5</v>
      </c>
      <c r="N28" s="9">
        <v>2024</v>
      </c>
      <c r="O28" s="3" t="s">
        <v>20</v>
      </c>
      <c r="P28" s="9">
        <v>24</v>
      </c>
      <c r="Q28" s="9">
        <f>N28+P28/12</f>
        <v>2026</v>
      </c>
      <c r="R28" s="9">
        <f>Q28+P28/12</f>
        <v>2028</v>
      </c>
      <c r="S28" s="9">
        <f>R28+P28/12</f>
        <v>2030</v>
      </c>
      <c r="T28" s="3" t="s">
        <v>21</v>
      </c>
    </row>
    <row r="29" spans="1:21" x14ac:dyDescent="0.25">
      <c r="A29" s="4" t="str">
        <f>HYPERLINK("https://nddot-ixmultiasset.biprod.cloud/#/asset/inventory/nbibridges/254", "02-131-01.0")</f>
        <v>02-131-01.0</v>
      </c>
      <c r="B29" s="5" t="s">
        <v>129</v>
      </c>
      <c r="C29" s="5" t="s">
        <v>112</v>
      </c>
      <c r="D29" s="5" t="s">
        <v>23</v>
      </c>
      <c r="E29" s="5" t="s">
        <v>55</v>
      </c>
      <c r="F29" s="5" t="s">
        <v>16</v>
      </c>
      <c r="G29" s="5" t="s">
        <v>29</v>
      </c>
      <c r="H29" s="5" t="s">
        <v>25</v>
      </c>
      <c r="I29" s="5" t="s">
        <v>1252</v>
      </c>
      <c r="J29" s="5"/>
      <c r="K29" s="5"/>
      <c r="L29" s="5" t="s">
        <v>1264</v>
      </c>
      <c r="M29" s="10">
        <v>5</v>
      </c>
      <c r="N29" s="10">
        <v>2024</v>
      </c>
      <c r="O29" s="5" t="s">
        <v>35</v>
      </c>
      <c r="P29" s="10">
        <v>48</v>
      </c>
      <c r="Q29" s="10">
        <f>N29+P29/12</f>
        <v>2028</v>
      </c>
      <c r="R29" s="10">
        <f>Q29+P29/12</f>
        <v>2032</v>
      </c>
      <c r="S29" s="10">
        <f>R29+P29/12</f>
        <v>2036</v>
      </c>
      <c r="T29" s="5" t="s">
        <v>21</v>
      </c>
    </row>
    <row r="30" spans="1:21" x14ac:dyDescent="0.25">
      <c r="A30" s="4" t="str">
        <f>HYPERLINK("https://nddot-ixmultiasset.biprod.cloud/#/asset/inventory/nbibridges/471", "02-132-40.0")</f>
        <v>02-132-40.0</v>
      </c>
      <c r="B30" s="5" t="s">
        <v>194</v>
      </c>
      <c r="C30" s="5" t="s">
        <v>112</v>
      </c>
      <c r="D30" s="5" t="s">
        <v>23</v>
      </c>
      <c r="E30" s="5" t="s">
        <v>55</v>
      </c>
      <c r="F30" s="5" t="s">
        <v>16</v>
      </c>
      <c r="G30" s="5" t="s">
        <v>195</v>
      </c>
      <c r="H30" s="5" t="s">
        <v>18</v>
      </c>
      <c r="I30" s="5" t="s">
        <v>1258</v>
      </c>
      <c r="J30" s="5"/>
      <c r="K30" s="5" t="s">
        <v>19</v>
      </c>
      <c r="L30" s="5" t="s">
        <v>1266</v>
      </c>
      <c r="M30" s="10">
        <v>7</v>
      </c>
      <c r="N30" s="10">
        <v>2025</v>
      </c>
      <c r="O30" s="5" t="s">
        <v>20</v>
      </c>
      <c r="P30" s="10">
        <v>24</v>
      </c>
      <c r="Q30" s="10">
        <f>N30+P30/12</f>
        <v>2027</v>
      </c>
      <c r="R30" s="10">
        <f>Q30+P30/12</f>
        <v>2029</v>
      </c>
      <c r="S30" s="10">
        <f>R30+P30/12</f>
        <v>2031</v>
      </c>
      <c r="T30" s="5" t="s">
        <v>21</v>
      </c>
    </row>
    <row r="31" spans="1:21" x14ac:dyDescent="0.25">
      <c r="A31" s="2" t="str">
        <f>HYPERLINK("https://nddot-ixmultiasset.biprod.cloud/#/asset/inventory/nbibridges/926", "02-135-21.0")</f>
        <v>02-135-21.0</v>
      </c>
      <c r="B31" s="3" t="s">
        <v>314</v>
      </c>
      <c r="C31" s="3" t="s">
        <v>112</v>
      </c>
      <c r="D31" s="3" t="s">
        <v>315</v>
      </c>
      <c r="E31" s="3" t="s">
        <v>55</v>
      </c>
      <c r="F31" s="3" t="s">
        <v>16</v>
      </c>
      <c r="G31" s="3" t="s">
        <v>66</v>
      </c>
      <c r="H31" s="3" t="s">
        <v>25</v>
      </c>
      <c r="I31" s="3" t="s">
        <v>1282</v>
      </c>
      <c r="J31" s="3"/>
      <c r="K31" s="3"/>
      <c r="L31" s="3" t="s">
        <v>1270</v>
      </c>
      <c r="M31" s="9">
        <v>8</v>
      </c>
      <c r="N31" s="9">
        <v>2023</v>
      </c>
      <c r="O31" s="3" t="s">
        <v>20</v>
      </c>
      <c r="P31" s="9">
        <v>24</v>
      </c>
      <c r="Q31" s="9">
        <f>N31+P31/12</f>
        <v>2025</v>
      </c>
      <c r="R31" s="9">
        <f>Q31+P31/12</f>
        <v>2027</v>
      </c>
      <c r="S31" s="9">
        <f>R31+P31/12</f>
        <v>2029</v>
      </c>
      <c r="T31" s="3" t="s">
        <v>21</v>
      </c>
    </row>
    <row r="32" spans="1:21" x14ac:dyDescent="0.25">
      <c r="A32" s="2" t="str">
        <f>HYPERLINK("https://nddot-ixmultiasset.biprod.cloud/#/asset/inventory/nbibridges/1424", "02-135-41.0")</f>
        <v>02-135-41.0</v>
      </c>
      <c r="B32" s="3" t="s">
        <v>448</v>
      </c>
      <c r="C32" s="3" t="s">
        <v>112</v>
      </c>
      <c r="D32" s="3" t="s">
        <v>23</v>
      </c>
      <c r="E32" s="3" t="s">
        <v>55</v>
      </c>
      <c r="F32" s="3" t="s">
        <v>16</v>
      </c>
      <c r="G32" s="3" t="s">
        <v>49</v>
      </c>
      <c r="H32" s="3" t="s">
        <v>25</v>
      </c>
      <c r="I32" s="3" t="s">
        <v>1252</v>
      </c>
      <c r="J32" s="3"/>
      <c r="K32" s="3"/>
      <c r="L32" s="3" t="s">
        <v>1266</v>
      </c>
      <c r="M32" s="9">
        <v>7</v>
      </c>
      <c r="N32" s="9">
        <v>2025</v>
      </c>
      <c r="O32" s="3" t="s">
        <v>35</v>
      </c>
      <c r="P32" s="9">
        <v>48</v>
      </c>
      <c r="Q32" s="9">
        <f>N32+P32/12</f>
        <v>2029</v>
      </c>
      <c r="R32" s="9">
        <f>Q32+P32/12</f>
        <v>2033</v>
      </c>
      <c r="S32" s="9">
        <f>R32+P32/12</f>
        <v>2037</v>
      </c>
      <c r="T32" s="3" t="s">
        <v>21</v>
      </c>
    </row>
    <row r="33" spans="1:20" x14ac:dyDescent="0.25">
      <c r="A33" s="4" t="str">
        <f>HYPERLINK("https://nddot-ixmultiasset.biprod.cloud/#/asset/inventory/nbibridges/1316", "02-136-18.0")</f>
        <v>02-136-18.0</v>
      </c>
      <c r="B33" s="5" t="s">
        <v>425</v>
      </c>
      <c r="C33" s="5" t="s">
        <v>112</v>
      </c>
      <c r="D33" s="5" t="s">
        <v>23</v>
      </c>
      <c r="E33" s="5" t="s">
        <v>55</v>
      </c>
      <c r="F33" s="5" t="s">
        <v>16</v>
      </c>
      <c r="G33" s="5" t="s">
        <v>66</v>
      </c>
      <c r="H33" s="5" t="s">
        <v>25</v>
      </c>
      <c r="I33" s="5" t="s">
        <v>1252</v>
      </c>
      <c r="J33" s="5"/>
      <c r="K33" s="5"/>
      <c r="L33" s="5" t="s">
        <v>1264</v>
      </c>
      <c r="M33" s="10">
        <v>5</v>
      </c>
      <c r="N33" s="10">
        <v>2024</v>
      </c>
      <c r="O33" s="5" t="s">
        <v>35</v>
      </c>
      <c r="P33" s="10">
        <v>48</v>
      </c>
      <c r="Q33" s="10">
        <f>N33+P33/12</f>
        <v>2028</v>
      </c>
      <c r="R33" s="10">
        <f>Q33+P33/12</f>
        <v>2032</v>
      </c>
      <c r="S33" s="10">
        <f>R33+P33/12</f>
        <v>2036</v>
      </c>
      <c r="T33" s="5" t="s">
        <v>21</v>
      </c>
    </row>
    <row r="34" spans="1:20" x14ac:dyDescent="0.25">
      <c r="A34" s="2" t="str">
        <f>HYPERLINK("https://nddot-ixmultiasset.biprod.cloud/#/asset/inventory/nbibridges/1739", "02-137-21.0")</f>
        <v>02-137-21.0</v>
      </c>
      <c r="B34" s="3" t="s">
        <v>538</v>
      </c>
      <c r="C34" s="3" t="s">
        <v>112</v>
      </c>
      <c r="D34" s="3" t="s">
        <v>23</v>
      </c>
      <c r="E34" s="3" t="s">
        <v>55</v>
      </c>
      <c r="F34" s="3" t="s">
        <v>16</v>
      </c>
      <c r="G34" s="3" t="s">
        <v>484</v>
      </c>
      <c r="H34" s="3" t="s">
        <v>25</v>
      </c>
      <c r="I34" s="3" t="s">
        <v>1252</v>
      </c>
      <c r="J34" s="3"/>
      <c r="K34" s="3"/>
      <c r="L34" s="3" t="s">
        <v>1270</v>
      </c>
      <c r="M34" s="9">
        <v>8</v>
      </c>
      <c r="N34" s="9">
        <v>2023</v>
      </c>
      <c r="O34" s="3" t="s">
        <v>20</v>
      </c>
      <c r="P34" s="9">
        <v>24</v>
      </c>
      <c r="Q34" s="9">
        <f>N34+P34/12</f>
        <v>2025</v>
      </c>
      <c r="R34" s="9">
        <f>Q34+P34/12</f>
        <v>2027</v>
      </c>
      <c r="S34" s="9">
        <f>R34+P34/12</f>
        <v>2029</v>
      </c>
      <c r="T34" s="3" t="s">
        <v>21</v>
      </c>
    </row>
    <row r="35" spans="1:20" x14ac:dyDescent="0.25">
      <c r="A35" s="4" t="str">
        <f>HYPERLINK("https://nddot-ixmultiasset.biprod.cloud/#/asset/inventory/nbibridges/2273", "09-101-02.1")</f>
        <v>09-101-02.1</v>
      </c>
      <c r="B35" s="5" t="s">
        <v>650</v>
      </c>
      <c r="C35" s="5" t="s">
        <v>41</v>
      </c>
      <c r="D35" s="5" t="s">
        <v>48</v>
      </c>
      <c r="E35" s="5" t="s">
        <v>15</v>
      </c>
      <c r="F35" s="5" t="s">
        <v>16</v>
      </c>
      <c r="G35" s="5" t="s">
        <v>109</v>
      </c>
      <c r="H35" s="5" t="s">
        <v>25</v>
      </c>
      <c r="I35" s="5" t="s">
        <v>1262</v>
      </c>
      <c r="J35" s="5"/>
      <c r="K35" s="5"/>
      <c r="L35" s="5" t="s">
        <v>1270</v>
      </c>
      <c r="M35" s="10">
        <v>8</v>
      </c>
      <c r="N35" s="10">
        <v>2023</v>
      </c>
      <c r="O35" s="5" t="s">
        <v>20</v>
      </c>
      <c r="P35" s="10">
        <v>24</v>
      </c>
      <c r="Q35" s="10">
        <f>N35+P35/12</f>
        <v>2025</v>
      </c>
      <c r="R35" s="10">
        <f>Q35+P35/12</f>
        <v>2027</v>
      </c>
      <c r="S35" s="10">
        <f>R35+P35/12</f>
        <v>2029</v>
      </c>
      <c r="T35" s="5" t="s">
        <v>21</v>
      </c>
    </row>
    <row r="36" spans="1:20" x14ac:dyDescent="0.25">
      <c r="A36" s="4" t="str">
        <f>HYPERLINK("https://nddot-ixmultiasset.biprod.cloud/#/asset/inventory/nbibridges/2593", "09-101-03.0")</f>
        <v>09-101-03.0</v>
      </c>
      <c r="B36" s="5" t="s">
        <v>710</v>
      </c>
      <c r="C36" s="5" t="s">
        <v>41</v>
      </c>
      <c r="D36" s="5" t="s">
        <v>48</v>
      </c>
      <c r="E36" s="5" t="s">
        <v>15</v>
      </c>
      <c r="F36" s="5" t="s">
        <v>16</v>
      </c>
      <c r="G36" s="5" t="s">
        <v>176</v>
      </c>
      <c r="H36" s="5" t="s">
        <v>18</v>
      </c>
      <c r="I36" s="5" t="s">
        <v>1276</v>
      </c>
      <c r="J36" s="5"/>
      <c r="K36" s="5"/>
      <c r="L36" s="5" t="s">
        <v>1270</v>
      </c>
      <c r="M36" s="10">
        <v>8</v>
      </c>
      <c r="N36" s="10">
        <v>2023</v>
      </c>
      <c r="O36" s="5" t="s">
        <v>20</v>
      </c>
      <c r="P36" s="10">
        <v>24</v>
      </c>
      <c r="Q36" s="10">
        <f>N36+P36/12</f>
        <v>2025</v>
      </c>
      <c r="R36" s="10">
        <f>Q36+P36/12</f>
        <v>2027</v>
      </c>
      <c r="S36" s="10">
        <f>R36+P36/12</f>
        <v>2029</v>
      </c>
      <c r="T36" s="5" t="s">
        <v>21</v>
      </c>
    </row>
    <row r="37" spans="1:20" x14ac:dyDescent="0.25">
      <c r="A37" s="4" t="str">
        <f>HYPERLINK("https://nddot-ixmultiasset.biprod.cloud/#/asset/inventory/nbibridges/2876", "09-101-13.0")</f>
        <v>09-101-13.0</v>
      </c>
      <c r="B37" s="5" t="s">
        <v>765</v>
      </c>
      <c r="C37" s="5" t="s">
        <v>41</v>
      </c>
      <c r="D37" s="5" t="s">
        <v>105</v>
      </c>
      <c r="E37" s="5" t="s">
        <v>15</v>
      </c>
      <c r="F37" s="5" t="s">
        <v>16</v>
      </c>
      <c r="G37" s="5" t="s">
        <v>353</v>
      </c>
      <c r="H37" s="5" t="s">
        <v>25</v>
      </c>
      <c r="I37" s="5" t="s">
        <v>1275</v>
      </c>
      <c r="J37" s="5"/>
      <c r="K37" s="5" t="s">
        <v>19</v>
      </c>
      <c r="L37" s="5" t="s">
        <v>1270</v>
      </c>
      <c r="M37" s="10">
        <v>8</v>
      </c>
      <c r="N37" s="10">
        <v>2023</v>
      </c>
      <c r="O37" s="5" t="s">
        <v>20</v>
      </c>
      <c r="P37" s="10">
        <v>24</v>
      </c>
      <c r="Q37" s="10">
        <f>N37+P37/12</f>
        <v>2025</v>
      </c>
      <c r="R37" s="10">
        <f>Q37+P37/12</f>
        <v>2027</v>
      </c>
      <c r="S37" s="10">
        <f>R37+P37/12</f>
        <v>2029</v>
      </c>
      <c r="T37" s="5" t="s">
        <v>21</v>
      </c>
    </row>
    <row r="38" spans="1:20" x14ac:dyDescent="0.25">
      <c r="A38" s="4" t="str">
        <f>HYPERLINK("https://nddot-ixmultiasset.biprod.cloud/#/asset/inventory/nbibridges/3042", "09-101-14.0")</f>
        <v>09-101-14.0</v>
      </c>
      <c r="B38" s="5" t="s">
        <v>796</v>
      </c>
      <c r="C38" s="5" t="s">
        <v>41</v>
      </c>
      <c r="D38" s="5" t="s">
        <v>105</v>
      </c>
      <c r="E38" s="5" t="s">
        <v>15</v>
      </c>
      <c r="F38" s="5" t="s">
        <v>16</v>
      </c>
      <c r="G38" s="5" t="s">
        <v>484</v>
      </c>
      <c r="H38" s="5" t="s">
        <v>25</v>
      </c>
      <c r="I38" s="5" t="s">
        <v>1275</v>
      </c>
      <c r="J38" s="5"/>
      <c r="K38" s="5" t="s">
        <v>202</v>
      </c>
      <c r="L38" s="5" t="s">
        <v>1270</v>
      </c>
      <c r="M38" s="10">
        <v>8</v>
      </c>
      <c r="N38" s="10">
        <v>2023</v>
      </c>
      <c r="O38" s="5" t="s">
        <v>20</v>
      </c>
      <c r="P38" s="10">
        <v>24</v>
      </c>
      <c r="Q38" s="10">
        <f>N38+P38/12</f>
        <v>2025</v>
      </c>
      <c r="R38" s="10">
        <f>Q38+P38/12</f>
        <v>2027</v>
      </c>
      <c r="S38" s="10">
        <f>R38+P38/12</f>
        <v>2029</v>
      </c>
      <c r="T38" s="5" t="s">
        <v>21</v>
      </c>
    </row>
    <row r="39" spans="1:20" x14ac:dyDescent="0.25">
      <c r="A39" s="2" t="str">
        <f>HYPERLINK("https://nddot-ixmultiasset.biprod.cloud/#/asset/inventory/nbibridges/3196", "09-101-22.0")</f>
        <v>09-101-22.0</v>
      </c>
      <c r="B39" s="3" t="s">
        <v>819</v>
      </c>
      <c r="C39" s="3" t="s">
        <v>41</v>
      </c>
      <c r="D39" s="3" t="s">
        <v>105</v>
      </c>
      <c r="E39" s="3" t="s">
        <v>15</v>
      </c>
      <c r="F39" s="3" t="s">
        <v>16</v>
      </c>
      <c r="G39" s="3" t="s">
        <v>152</v>
      </c>
      <c r="H39" s="3" t="s">
        <v>25</v>
      </c>
      <c r="I39" s="3" t="s">
        <v>1252</v>
      </c>
      <c r="J39" s="3"/>
      <c r="K39" s="3"/>
      <c r="L39" s="3" t="s">
        <v>1287</v>
      </c>
      <c r="M39" s="9">
        <v>8</v>
      </c>
      <c r="N39" s="9">
        <v>2021</v>
      </c>
      <c r="O39" s="3" t="s">
        <v>35</v>
      </c>
      <c r="P39" s="9">
        <v>48</v>
      </c>
      <c r="Q39" s="9">
        <f>N39+P39/12</f>
        <v>2025</v>
      </c>
      <c r="R39" s="9">
        <f>Q39+P39/12</f>
        <v>2029</v>
      </c>
      <c r="S39" s="9">
        <f>R39+P39/12</f>
        <v>2033</v>
      </c>
      <c r="T39" s="3" t="s">
        <v>21</v>
      </c>
    </row>
    <row r="40" spans="1:20" x14ac:dyDescent="0.25">
      <c r="A40" s="4" t="str">
        <f>HYPERLINK("https://nddot-ixmultiasset.biprod.cloud/#/asset/inventory/nbibridges/3329", "09-102-22.0")</f>
        <v>09-102-22.0</v>
      </c>
      <c r="B40" s="5" t="s">
        <v>845</v>
      </c>
      <c r="C40" s="5" t="s">
        <v>41</v>
      </c>
      <c r="D40" s="5" t="s">
        <v>105</v>
      </c>
      <c r="E40" s="5" t="s">
        <v>846</v>
      </c>
      <c r="F40" s="5" t="s">
        <v>16</v>
      </c>
      <c r="G40" s="5" t="s">
        <v>152</v>
      </c>
      <c r="H40" s="5" t="s">
        <v>25</v>
      </c>
      <c r="I40" s="5" t="s">
        <v>1252</v>
      </c>
      <c r="J40" s="5"/>
      <c r="K40" s="5"/>
      <c r="L40" s="5" t="s">
        <v>1287</v>
      </c>
      <c r="M40" s="10">
        <v>8</v>
      </c>
      <c r="N40" s="10">
        <v>2021</v>
      </c>
      <c r="O40" s="5" t="s">
        <v>35</v>
      </c>
      <c r="P40" s="10">
        <v>48</v>
      </c>
      <c r="Q40" s="10">
        <f>N40+P40/12</f>
        <v>2025</v>
      </c>
      <c r="R40" s="10">
        <f>Q40+P40/12</f>
        <v>2029</v>
      </c>
      <c r="S40" s="10">
        <f>R40+P40/12</f>
        <v>2033</v>
      </c>
      <c r="T40" s="5" t="s">
        <v>21</v>
      </c>
    </row>
    <row r="41" spans="1:20" x14ac:dyDescent="0.25">
      <c r="A41" s="2" t="str">
        <f>HYPERLINK("https://nddot-ixmultiasset.biprod.cloud/#/asset/inventory/nbibridges/3343", "09-102-22.1")</f>
        <v>09-102-22.1</v>
      </c>
      <c r="B41" s="3" t="s">
        <v>847</v>
      </c>
      <c r="C41" s="3" t="s">
        <v>41</v>
      </c>
      <c r="D41" s="3" t="s">
        <v>105</v>
      </c>
      <c r="E41" s="3" t="s">
        <v>848</v>
      </c>
      <c r="F41" s="3" t="s">
        <v>16</v>
      </c>
      <c r="G41" s="3" t="s">
        <v>152</v>
      </c>
      <c r="H41" s="3" t="s">
        <v>25</v>
      </c>
      <c r="I41" s="3" t="s">
        <v>1252</v>
      </c>
      <c r="J41" s="3"/>
      <c r="K41" s="3"/>
      <c r="L41" s="3" t="s">
        <v>1287</v>
      </c>
      <c r="M41" s="9">
        <v>8</v>
      </c>
      <c r="N41" s="9">
        <v>2021</v>
      </c>
      <c r="O41" s="3" t="s">
        <v>35</v>
      </c>
      <c r="P41" s="9">
        <v>48</v>
      </c>
      <c r="Q41" s="9">
        <f>N41+P41/12</f>
        <v>2025</v>
      </c>
      <c r="R41" s="9">
        <f>Q41+P41/12</f>
        <v>2029</v>
      </c>
      <c r="S41" s="9">
        <f>R41+P41/12</f>
        <v>2033</v>
      </c>
      <c r="T41" s="3" t="s">
        <v>21</v>
      </c>
    </row>
    <row r="42" spans="1:20" x14ac:dyDescent="0.25">
      <c r="A42" s="4" t="str">
        <f>HYPERLINK("https://nddot-ixmultiasset.biprod.cloud/#/asset/inventory/nbibridges/3274", "09-102-22.2")</f>
        <v>09-102-22.2</v>
      </c>
      <c r="B42" s="5" t="s">
        <v>833</v>
      </c>
      <c r="C42" s="5" t="s">
        <v>41</v>
      </c>
      <c r="D42" s="5" t="s">
        <v>105</v>
      </c>
      <c r="E42" s="5" t="s">
        <v>834</v>
      </c>
      <c r="F42" s="5" t="s">
        <v>16</v>
      </c>
      <c r="G42" s="5" t="s">
        <v>152</v>
      </c>
      <c r="H42" s="5" t="s">
        <v>25</v>
      </c>
      <c r="I42" s="5" t="s">
        <v>1252</v>
      </c>
      <c r="J42" s="5"/>
      <c r="K42" s="5"/>
      <c r="L42" s="5" t="s">
        <v>1287</v>
      </c>
      <c r="M42" s="10">
        <v>8</v>
      </c>
      <c r="N42" s="10">
        <v>2021</v>
      </c>
      <c r="O42" s="5" t="s">
        <v>35</v>
      </c>
      <c r="P42" s="10">
        <v>48</v>
      </c>
      <c r="Q42" s="10">
        <f>N42+P42/12</f>
        <v>2025</v>
      </c>
      <c r="R42" s="10">
        <f>Q42+P42/12</f>
        <v>2029</v>
      </c>
      <c r="S42" s="10">
        <f>R42+P42/12</f>
        <v>2033</v>
      </c>
      <c r="T42" s="5" t="s">
        <v>21</v>
      </c>
    </row>
    <row r="43" spans="1:20" x14ac:dyDescent="0.25">
      <c r="A43" s="4" t="str">
        <f>HYPERLINK("https://nddot-ixmultiasset.biprod.cloud/#/asset/inventory/nbibridges/3355", "09-102-25.0")</f>
        <v>09-102-25.0</v>
      </c>
      <c r="B43" s="5" t="s">
        <v>849</v>
      </c>
      <c r="C43" s="5" t="s">
        <v>41</v>
      </c>
      <c r="D43" s="5" t="s">
        <v>48</v>
      </c>
      <c r="E43" s="5" t="s">
        <v>15</v>
      </c>
      <c r="F43" s="5" t="s">
        <v>16</v>
      </c>
      <c r="G43" s="5" t="s">
        <v>181</v>
      </c>
      <c r="H43" s="5" t="s">
        <v>25</v>
      </c>
      <c r="I43" s="5" t="s">
        <v>1252</v>
      </c>
      <c r="J43" s="5"/>
      <c r="K43" s="5"/>
      <c r="L43" s="5" t="s">
        <v>1287</v>
      </c>
      <c r="M43" s="10">
        <v>8</v>
      </c>
      <c r="N43" s="10">
        <v>2021</v>
      </c>
      <c r="O43" s="5" t="s">
        <v>35</v>
      </c>
      <c r="P43" s="10">
        <v>48</v>
      </c>
      <c r="Q43" s="10">
        <f>N43+P43/12</f>
        <v>2025</v>
      </c>
      <c r="R43" s="10">
        <f>Q43+P43/12</f>
        <v>2029</v>
      </c>
      <c r="S43" s="10">
        <f>R43+P43/12</f>
        <v>2033</v>
      </c>
      <c r="T43" s="5" t="s">
        <v>21</v>
      </c>
    </row>
    <row r="44" spans="1:20" x14ac:dyDescent="0.25">
      <c r="A44" s="4" t="str">
        <f>HYPERLINK("https://nddot-ixmultiasset.biprod.cloud/#/asset/inventory/nbibridges/5127", "09-102-37.0")</f>
        <v>09-102-37.0</v>
      </c>
      <c r="B44" s="5" t="s">
        <v>1185</v>
      </c>
      <c r="C44" s="5" t="s">
        <v>41</v>
      </c>
      <c r="D44" s="5" t="s">
        <v>1182</v>
      </c>
      <c r="E44" s="5" t="s">
        <v>1186</v>
      </c>
      <c r="F44" s="5" t="s">
        <v>16</v>
      </c>
      <c r="G44" s="5" t="s">
        <v>313</v>
      </c>
      <c r="H44" s="5" t="s">
        <v>25</v>
      </c>
      <c r="I44" s="5" t="s">
        <v>1252</v>
      </c>
      <c r="J44" s="5"/>
      <c r="K44" s="5"/>
      <c r="L44" s="5" t="s">
        <v>1269</v>
      </c>
      <c r="M44" s="10">
        <v>10</v>
      </c>
      <c r="N44" s="10">
        <v>2023</v>
      </c>
      <c r="O44" s="5" t="s">
        <v>20</v>
      </c>
      <c r="P44" s="10">
        <v>24</v>
      </c>
      <c r="Q44" s="10">
        <f>N44+P44/12</f>
        <v>2025</v>
      </c>
      <c r="R44" s="10">
        <f>Q44+P44/12</f>
        <v>2027</v>
      </c>
      <c r="S44" s="10">
        <f>R44+P44/12</f>
        <v>2029</v>
      </c>
      <c r="T44" s="5" t="s">
        <v>21</v>
      </c>
    </row>
    <row r="45" spans="1:20" x14ac:dyDescent="0.25">
      <c r="A45" s="2" t="str">
        <f>HYPERLINK("https://nddot-ixmultiasset.biprod.cloud/#/asset/inventory/nbibridges/3361", "09-103-04.0")</f>
        <v>09-103-04.0</v>
      </c>
      <c r="B45" s="3" t="s">
        <v>850</v>
      </c>
      <c r="C45" s="3" t="s">
        <v>41</v>
      </c>
      <c r="D45" s="3" t="s">
        <v>344</v>
      </c>
      <c r="E45" s="3" t="s">
        <v>15</v>
      </c>
      <c r="F45" s="3" t="s">
        <v>16</v>
      </c>
      <c r="G45" s="3" t="s">
        <v>154</v>
      </c>
      <c r="H45" s="3" t="s">
        <v>18</v>
      </c>
      <c r="I45" s="3" t="s">
        <v>1277</v>
      </c>
      <c r="J45" s="3"/>
      <c r="K45" s="3"/>
      <c r="L45" s="3" t="s">
        <v>1270</v>
      </c>
      <c r="M45" s="9">
        <v>8</v>
      </c>
      <c r="N45" s="9">
        <v>2023</v>
      </c>
      <c r="O45" s="3" t="s">
        <v>20</v>
      </c>
      <c r="P45" s="9">
        <v>24</v>
      </c>
      <c r="Q45" s="9">
        <f>N45+P45/12</f>
        <v>2025</v>
      </c>
      <c r="R45" s="9">
        <f>Q45+P45/12</f>
        <v>2027</v>
      </c>
      <c r="S45" s="9">
        <f>R45+P45/12</f>
        <v>2029</v>
      </c>
      <c r="T45" s="3" t="s">
        <v>21</v>
      </c>
    </row>
    <row r="46" spans="1:20" x14ac:dyDescent="0.25">
      <c r="A46" s="4" t="str">
        <f>HYPERLINK("https://nddot-ixmultiasset.biprod.cloud/#/asset/inventory/nbibridges/3767", "09-103-08.0")</f>
        <v>09-103-08.0</v>
      </c>
      <c r="B46" s="5" t="s">
        <v>940</v>
      </c>
      <c r="C46" s="5" t="s">
        <v>41</v>
      </c>
      <c r="D46" s="5" t="s">
        <v>344</v>
      </c>
      <c r="E46" s="5" t="s">
        <v>15</v>
      </c>
      <c r="F46" s="5" t="s">
        <v>16</v>
      </c>
      <c r="G46" s="5" t="s">
        <v>71</v>
      </c>
      <c r="H46" s="5" t="s">
        <v>25</v>
      </c>
      <c r="I46" s="5" t="s">
        <v>1277</v>
      </c>
      <c r="J46" s="5"/>
      <c r="K46" s="5"/>
      <c r="L46" s="5" t="s">
        <v>1270</v>
      </c>
      <c r="M46" s="10">
        <v>8</v>
      </c>
      <c r="N46" s="10">
        <v>2023</v>
      </c>
      <c r="O46" s="5" t="s">
        <v>20</v>
      </c>
      <c r="P46" s="10">
        <v>24</v>
      </c>
      <c r="Q46" s="10">
        <f>N46+P46/12</f>
        <v>2025</v>
      </c>
      <c r="R46" s="10">
        <f>Q46+P46/12</f>
        <v>2027</v>
      </c>
      <c r="S46" s="10">
        <f>R46+P46/12</f>
        <v>2029</v>
      </c>
      <c r="T46" s="5" t="s">
        <v>21</v>
      </c>
    </row>
    <row r="47" spans="1:20" x14ac:dyDescent="0.25">
      <c r="A47" s="2" t="str">
        <f>HYPERLINK("https://nddot-ixmultiasset.biprod.cloud/#/asset/inventory/nbibridges/993", "09-103-11.1")</f>
        <v>09-103-11.1</v>
      </c>
      <c r="B47" s="3" t="s">
        <v>343</v>
      </c>
      <c r="C47" s="3" t="s">
        <v>41</v>
      </c>
      <c r="D47" s="3" t="s">
        <v>344</v>
      </c>
      <c r="E47" s="3" t="s">
        <v>345</v>
      </c>
      <c r="F47" s="3" t="s">
        <v>16</v>
      </c>
      <c r="G47" s="3" t="s">
        <v>327</v>
      </c>
      <c r="H47" s="3" t="s">
        <v>25</v>
      </c>
      <c r="I47" s="3" t="s">
        <v>1252</v>
      </c>
      <c r="J47" s="3"/>
      <c r="K47" s="3"/>
      <c r="L47" s="3" t="s">
        <v>1257</v>
      </c>
      <c r="M47" s="9">
        <v>11</v>
      </c>
      <c r="N47" s="9">
        <v>2024</v>
      </c>
      <c r="O47" s="3" t="s">
        <v>20</v>
      </c>
      <c r="P47" s="9">
        <v>24</v>
      </c>
      <c r="Q47" s="9">
        <f>N47+P47/12</f>
        <v>2026</v>
      </c>
      <c r="R47" s="9">
        <f>Q47+P47/12</f>
        <v>2028</v>
      </c>
      <c r="S47" s="9">
        <f>R47+P47/12</f>
        <v>2030</v>
      </c>
      <c r="T47" s="3" t="s">
        <v>21</v>
      </c>
    </row>
    <row r="48" spans="1:20" x14ac:dyDescent="0.25">
      <c r="A48" s="2" t="str">
        <f>HYPERLINK("https://nddot-ixmultiasset.biprod.cloud/#/asset/inventory/nbibridges/192", "09-103-13.0")</f>
        <v>09-103-13.0</v>
      </c>
      <c r="B48" s="3" t="s">
        <v>104</v>
      </c>
      <c r="C48" s="3" t="s">
        <v>41</v>
      </c>
      <c r="D48" s="3" t="s">
        <v>105</v>
      </c>
      <c r="E48" s="3" t="s">
        <v>15</v>
      </c>
      <c r="F48" s="3" t="s">
        <v>16</v>
      </c>
      <c r="G48" s="3" t="s">
        <v>106</v>
      </c>
      <c r="H48" s="3" t="s">
        <v>25</v>
      </c>
      <c r="I48" s="3" t="s">
        <v>1275</v>
      </c>
      <c r="J48" s="3"/>
      <c r="K48" s="3"/>
      <c r="L48" s="3" t="s">
        <v>1270</v>
      </c>
      <c r="M48" s="9">
        <v>8</v>
      </c>
      <c r="N48" s="9">
        <v>2023</v>
      </c>
      <c r="O48" s="3" t="s">
        <v>20</v>
      </c>
      <c r="P48" s="9">
        <v>24</v>
      </c>
      <c r="Q48" s="9">
        <f>N48+P48/12</f>
        <v>2025</v>
      </c>
      <c r="R48" s="9">
        <f>Q48+P48/12</f>
        <v>2027</v>
      </c>
      <c r="S48" s="9">
        <f>R48+P48/12</f>
        <v>2029</v>
      </c>
      <c r="T48" s="3" t="s">
        <v>21</v>
      </c>
    </row>
    <row r="49" spans="1:20" x14ac:dyDescent="0.25">
      <c r="A49" s="4" t="str">
        <f>HYPERLINK("https://nddot-ixmultiasset.biprod.cloud/#/asset/inventory/nbibridges/326", "09-103-14.0")</f>
        <v>09-103-14.0</v>
      </c>
      <c r="B49" s="5" t="s">
        <v>165</v>
      </c>
      <c r="C49" s="5" t="s">
        <v>41</v>
      </c>
      <c r="D49" s="5" t="s">
        <v>48</v>
      </c>
      <c r="E49" s="5" t="s">
        <v>15</v>
      </c>
      <c r="F49" s="5" t="s">
        <v>16</v>
      </c>
      <c r="G49" s="5" t="s">
        <v>154</v>
      </c>
      <c r="H49" s="5" t="s">
        <v>25</v>
      </c>
      <c r="I49" s="5" t="s">
        <v>1277</v>
      </c>
      <c r="J49" s="5"/>
      <c r="K49" s="5"/>
      <c r="L49" s="5" t="s">
        <v>1270</v>
      </c>
      <c r="M49" s="10">
        <v>8</v>
      </c>
      <c r="N49" s="10">
        <v>2023</v>
      </c>
      <c r="O49" s="5" t="s">
        <v>20</v>
      </c>
      <c r="P49" s="10">
        <v>24</v>
      </c>
      <c r="Q49" s="10">
        <f>N49+P49/12</f>
        <v>2025</v>
      </c>
      <c r="R49" s="10">
        <f>Q49+P49/12</f>
        <v>2027</v>
      </c>
      <c r="S49" s="10">
        <f>R49+P49/12</f>
        <v>2029</v>
      </c>
      <c r="T49" s="5" t="s">
        <v>21</v>
      </c>
    </row>
    <row r="50" spans="1:20" x14ac:dyDescent="0.25">
      <c r="A50" s="2" t="str">
        <f>HYPERLINK("https://nddot-ixmultiasset.biprod.cloud/#/asset/inventory/nbibridges/949", "09-103-24.0")</f>
        <v>09-103-24.0</v>
      </c>
      <c r="B50" s="3" t="s">
        <v>323</v>
      </c>
      <c r="C50" s="3" t="s">
        <v>41</v>
      </c>
      <c r="D50" s="3" t="s">
        <v>23</v>
      </c>
      <c r="E50" s="3" t="s">
        <v>15</v>
      </c>
      <c r="F50" s="3" t="s">
        <v>16</v>
      </c>
      <c r="G50" s="3" t="s">
        <v>255</v>
      </c>
      <c r="H50" s="3" t="s">
        <v>25</v>
      </c>
      <c r="I50" s="3" t="s">
        <v>1252</v>
      </c>
      <c r="J50" s="3"/>
      <c r="K50" s="3"/>
      <c r="L50" s="3" t="s">
        <v>1287</v>
      </c>
      <c r="M50" s="9">
        <v>8</v>
      </c>
      <c r="N50" s="9">
        <v>2021</v>
      </c>
      <c r="O50" s="3" t="s">
        <v>35</v>
      </c>
      <c r="P50" s="9">
        <v>48</v>
      </c>
      <c r="Q50" s="9">
        <f>N50+P50/12</f>
        <v>2025</v>
      </c>
      <c r="R50" s="9">
        <f>Q50+P50/12</f>
        <v>2029</v>
      </c>
      <c r="S50" s="9">
        <f>R50+P50/12</f>
        <v>2033</v>
      </c>
      <c r="T50" s="3" t="s">
        <v>21</v>
      </c>
    </row>
    <row r="51" spans="1:20" x14ac:dyDescent="0.25">
      <c r="A51" s="4" t="str">
        <f>HYPERLINK("https://nddot-ixmultiasset.biprod.cloud/#/asset/inventory/nbibridges/744", "09-103-25.0")</f>
        <v>09-103-25.0</v>
      </c>
      <c r="B51" s="5" t="s">
        <v>270</v>
      </c>
      <c r="C51" s="5" t="s">
        <v>41</v>
      </c>
      <c r="D51" s="5" t="s">
        <v>48</v>
      </c>
      <c r="E51" s="5" t="s">
        <v>15</v>
      </c>
      <c r="F51" s="5" t="s">
        <v>16</v>
      </c>
      <c r="G51" s="5" t="s">
        <v>115</v>
      </c>
      <c r="H51" s="5" t="s">
        <v>25</v>
      </c>
      <c r="I51" s="5" t="s">
        <v>1252</v>
      </c>
      <c r="J51" s="5"/>
      <c r="K51" s="5"/>
      <c r="L51" s="5" t="s">
        <v>1287</v>
      </c>
      <c r="M51" s="10">
        <v>8</v>
      </c>
      <c r="N51" s="10">
        <v>2021</v>
      </c>
      <c r="O51" s="5" t="s">
        <v>35</v>
      </c>
      <c r="P51" s="10">
        <v>48</v>
      </c>
      <c r="Q51" s="10">
        <f>N51+P51/12</f>
        <v>2025</v>
      </c>
      <c r="R51" s="10">
        <f>Q51+P51/12</f>
        <v>2029</v>
      </c>
      <c r="S51" s="10">
        <f>R51+P51/12</f>
        <v>2033</v>
      </c>
      <c r="T51" s="5" t="s">
        <v>21</v>
      </c>
    </row>
    <row r="52" spans="1:20" x14ac:dyDescent="0.25">
      <c r="A52" s="2" t="str">
        <f>HYPERLINK("https://nddot-ixmultiasset.biprod.cloud/#/asset/inventory/nbibridges/957", "09-103-26.0")</f>
        <v>09-103-26.0</v>
      </c>
      <c r="B52" s="3" t="s">
        <v>329</v>
      </c>
      <c r="C52" s="3" t="s">
        <v>41</v>
      </c>
      <c r="D52" s="3" t="s">
        <v>23</v>
      </c>
      <c r="E52" s="3" t="s">
        <v>15</v>
      </c>
      <c r="F52" s="3" t="s">
        <v>16</v>
      </c>
      <c r="G52" s="3" t="s">
        <v>174</v>
      </c>
      <c r="H52" s="3" t="s">
        <v>25</v>
      </c>
      <c r="I52" s="3" t="s">
        <v>1252</v>
      </c>
      <c r="J52" s="3"/>
      <c r="K52" s="3"/>
      <c r="L52" s="3" t="s">
        <v>1287</v>
      </c>
      <c r="M52" s="9">
        <v>8</v>
      </c>
      <c r="N52" s="9">
        <v>2021</v>
      </c>
      <c r="O52" s="3" t="s">
        <v>35</v>
      </c>
      <c r="P52" s="9">
        <v>48</v>
      </c>
      <c r="Q52" s="9">
        <f>N52+P52/12</f>
        <v>2025</v>
      </c>
      <c r="R52" s="9">
        <f>Q52+P52/12</f>
        <v>2029</v>
      </c>
      <c r="S52" s="9">
        <f>R52+P52/12</f>
        <v>2033</v>
      </c>
      <c r="T52" s="3" t="s">
        <v>21</v>
      </c>
    </row>
    <row r="53" spans="1:20" x14ac:dyDescent="0.25">
      <c r="A53" s="4" t="str">
        <f>HYPERLINK("https://nddot-ixmultiasset.biprod.cloud/#/asset/inventory/nbibridges/5121", "09-103-37.0")</f>
        <v>09-103-37.0</v>
      </c>
      <c r="B53" s="5" t="s">
        <v>1181</v>
      </c>
      <c r="C53" s="5" t="s">
        <v>41</v>
      </c>
      <c r="D53" s="5" t="s">
        <v>1182</v>
      </c>
      <c r="E53" s="5" t="s">
        <v>544</v>
      </c>
      <c r="F53" s="5" t="s">
        <v>16</v>
      </c>
      <c r="G53" s="5" t="s">
        <v>313</v>
      </c>
      <c r="H53" s="5" t="s">
        <v>25</v>
      </c>
      <c r="I53" s="5" t="s">
        <v>1252</v>
      </c>
      <c r="J53" s="5"/>
      <c r="K53" s="5"/>
      <c r="L53" s="5" t="s">
        <v>1270</v>
      </c>
      <c r="M53" s="10">
        <v>8</v>
      </c>
      <c r="N53" s="10">
        <v>2023</v>
      </c>
      <c r="O53" s="5" t="s">
        <v>20</v>
      </c>
      <c r="P53" s="10">
        <v>24</v>
      </c>
      <c r="Q53" s="10">
        <f>N53+P53/12</f>
        <v>2025</v>
      </c>
      <c r="R53" s="10">
        <f>Q53+P53/12</f>
        <v>2027</v>
      </c>
      <c r="S53" s="10">
        <f>R53+P53/12</f>
        <v>2029</v>
      </c>
      <c r="T53" s="5" t="s">
        <v>21</v>
      </c>
    </row>
    <row r="54" spans="1:20" x14ac:dyDescent="0.25">
      <c r="A54" s="4" t="str">
        <f>HYPERLINK("https://nddot-ixmultiasset.biprod.cloud/#/asset/inventory/nbibridges/1222", "09-103-42.0")</f>
        <v>09-103-42.0</v>
      </c>
      <c r="B54" s="5" t="s">
        <v>404</v>
      </c>
      <c r="C54" s="5" t="s">
        <v>41</v>
      </c>
      <c r="D54" s="5" t="s">
        <v>23</v>
      </c>
      <c r="E54" s="5" t="s">
        <v>15</v>
      </c>
      <c r="F54" s="5" t="s">
        <v>16</v>
      </c>
      <c r="G54" s="5" t="s">
        <v>91</v>
      </c>
      <c r="H54" s="5" t="s">
        <v>18</v>
      </c>
      <c r="I54" s="5" t="s">
        <v>1276</v>
      </c>
      <c r="J54" s="5"/>
      <c r="K54" s="5" t="s">
        <v>19</v>
      </c>
      <c r="L54" s="5" t="s">
        <v>1266</v>
      </c>
      <c r="M54" s="10">
        <v>7</v>
      </c>
      <c r="N54" s="10">
        <v>2025</v>
      </c>
      <c r="O54" s="5" t="s">
        <v>20</v>
      </c>
      <c r="P54" s="10">
        <v>24</v>
      </c>
      <c r="Q54" s="10">
        <f>N54+P54/12</f>
        <v>2027</v>
      </c>
      <c r="R54" s="10">
        <f>Q54+P54/12</f>
        <v>2029</v>
      </c>
      <c r="S54" s="10">
        <f>R54+P54/12</f>
        <v>2031</v>
      </c>
      <c r="T54" s="5" t="s">
        <v>21</v>
      </c>
    </row>
    <row r="55" spans="1:20" x14ac:dyDescent="0.25">
      <c r="A55" s="4" t="str">
        <f>HYPERLINK("https://nddot-ixmultiasset.biprod.cloud/#/asset/inventory/nbibridges/1354", "09-104-06.0")</f>
        <v>09-104-06.0</v>
      </c>
      <c r="B55" s="5" t="s">
        <v>434</v>
      </c>
      <c r="C55" s="5" t="s">
        <v>41</v>
      </c>
      <c r="D55" s="5" t="s">
        <v>344</v>
      </c>
      <c r="E55" s="5" t="s">
        <v>15</v>
      </c>
      <c r="F55" s="5" t="s">
        <v>16</v>
      </c>
      <c r="G55" s="5" t="s">
        <v>152</v>
      </c>
      <c r="H55" s="5" t="s">
        <v>25</v>
      </c>
      <c r="I55" s="5" t="s">
        <v>1252</v>
      </c>
      <c r="J55" s="5"/>
      <c r="K55" s="5"/>
      <c r="L55" s="5" t="s">
        <v>1287</v>
      </c>
      <c r="M55" s="10">
        <v>8</v>
      </c>
      <c r="N55" s="10">
        <v>2021</v>
      </c>
      <c r="O55" s="5" t="s">
        <v>35</v>
      </c>
      <c r="P55" s="10">
        <v>48</v>
      </c>
      <c r="Q55" s="10">
        <f>N55+P55/12</f>
        <v>2025</v>
      </c>
      <c r="R55" s="10">
        <f>Q55+P55/12</f>
        <v>2029</v>
      </c>
      <c r="S55" s="10">
        <f>R55+P55/12</f>
        <v>2033</v>
      </c>
      <c r="T55" s="5" t="s">
        <v>21</v>
      </c>
    </row>
    <row r="56" spans="1:20" x14ac:dyDescent="0.25">
      <c r="A56" s="2" t="str">
        <f>HYPERLINK("https://nddot-ixmultiasset.biprod.cloud/#/asset/inventory/nbibridges/1545", "09-104-13.0")</f>
        <v>09-104-13.0</v>
      </c>
      <c r="B56" s="3" t="s">
        <v>483</v>
      </c>
      <c r="C56" s="3" t="s">
        <v>41</v>
      </c>
      <c r="D56" s="3" t="s">
        <v>344</v>
      </c>
      <c r="E56" s="3" t="s">
        <v>15</v>
      </c>
      <c r="F56" s="3" t="s">
        <v>16</v>
      </c>
      <c r="G56" s="3" t="s">
        <v>484</v>
      </c>
      <c r="H56" s="3" t="s">
        <v>25</v>
      </c>
      <c r="I56" s="3" t="s">
        <v>1258</v>
      </c>
      <c r="J56" s="3"/>
      <c r="K56" s="3"/>
      <c r="L56" s="3" t="s">
        <v>1270</v>
      </c>
      <c r="M56" s="9">
        <v>8</v>
      </c>
      <c r="N56" s="9">
        <v>2023</v>
      </c>
      <c r="O56" s="3" t="s">
        <v>20</v>
      </c>
      <c r="P56" s="9">
        <v>24</v>
      </c>
      <c r="Q56" s="9">
        <f>N56+P56/12</f>
        <v>2025</v>
      </c>
      <c r="R56" s="9">
        <f>Q56+P56/12</f>
        <v>2027</v>
      </c>
      <c r="S56" s="9">
        <f>R56+P56/12</f>
        <v>2029</v>
      </c>
      <c r="T56" s="3" t="s">
        <v>21</v>
      </c>
    </row>
    <row r="57" spans="1:20" x14ac:dyDescent="0.25">
      <c r="A57" s="4" t="str">
        <f>HYPERLINK("https://nddot-ixmultiasset.biprod.cloud/#/asset/inventory/nbibridges/5165", "09-104-14.1")</f>
        <v>09-104-14.1</v>
      </c>
      <c r="B57" s="5" t="s">
        <v>1203</v>
      </c>
      <c r="C57" s="5" t="s">
        <v>41</v>
      </c>
      <c r="D57" s="5" t="s">
        <v>1204</v>
      </c>
      <c r="E57" s="5" t="s">
        <v>1205</v>
      </c>
      <c r="F57" s="5" t="s">
        <v>16</v>
      </c>
      <c r="G57" s="5" t="s">
        <v>358</v>
      </c>
      <c r="H57" s="5" t="s">
        <v>25</v>
      </c>
      <c r="I57" s="5" t="s">
        <v>1252</v>
      </c>
      <c r="J57" s="5"/>
      <c r="K57" s="5"/>
      <c r="L57" s="5" t="s">
        <v>1261</v>
      </c>
      <c r="M57" s="10">
        <v>12</v>
      </c>
      <c r="N57" s="10">
        <v>2024</v>
      </c>
      <c r="O57" s="5" t="s">
        <v>20</v>
      </c>
      <c r="P57" s="10">
        <v>24</v>
      </c>
      <c r="Q57" s="10">
        <f>N57+P57/12</f>
        <v>2026</v>
      </c>
      <c r="R57" s="10">
        <f>Q57+P57/12</f>
        <v>2028</v>
      </c>
      <c r="S57" s="10">
        <f>R57+P57/12</f>
        <v>2030</v>
      </c>
      <c r="T57" s="5" t="s">
        <v>21</v>
      </c>
    </row>
    <row r="58" spans="1:20" x14ac:dyDescent="0.25">
      <c r="A58" s="2" t="str">
        <f>HYPERLINK("https://nddot-ixmultiasset.biprod.cloud/#/asset/inventory/nbibridges/5166", "09-104-15.1")</f>
        <v>09-104-15.1</v>
      </c>
      <c r="B58" s="3" t="s">
        <v>1206</v>
      </c>
      <c r="C58" s="3" t="s">
        <v>41</v>
      </c>
      <c r="D58" s="3" t="s">
        <v>1204</v>
      </c>
      <c r="E58" s="3" t="s">
        <v>1207</v>
      </c>
      <c r="F58" s="3" t="s">
        <v>16</v>
      </c>
      <c r="G58" s="3" t="s">
        <v>358</v>
      </c>
      <c r="H58" s="3" t="s">
        <v>25</v>
      </c>
      <c r="I58" s="3" t="s">
        <v>1252</v>
      </c>
      <c r="J58" s="3"/>
      <c r="K58" s="3"/>
      <c r="L58" s="3" t="s">
        <v>1261</v>
      </c>
      <c r="M58" s="9">
        <v>12</v>
      </c>
      <c r="N58" s="9">
        <v>2024</v>
      </c>
      <c r="O58" s="3" t="s">
        <v>20</v>
      </c>
      <c r="P58" s="9">
        <v>24</v>
      </c>
      <c r="Q58" s="9">
        <f>N58+P58/12</f>
        <v>2026</v>
      </c>
      <c r="R58" s="9">
        <f>Q58+P58/12</f>
        <v>2028</v>
      </c>
      <c r="S58" s="9">
        <f>R58+P58/12</f>
        <v>2030</v>
      </c>
      <c r="T58" s="3" t="s">
        <v>21</v>
      </c>
    </row>
    <row r="59" spans="1:20" x14ac:dyDescent="0.25">
      <c r="A59" s="2" t="str">
        <f>HYPERLINK("https://nddot-ixmultiasset.biprod.cloud/#/asset/inventory/nbibridges/2513", "09-104-17.0")</f>
        <v>09-104-17.0</v>
      </c>
      <c r="B59" s="3" t="s">
        <v>695</v>
      </c>
      <c r="C59" s="3" t="s">
        <v>41</v>
      </c>
      <c r="D59" s="3" t="s">
        <v>48</v>
      </c>
      <c r="E59" s="3" t="s">
        <v>15</v>
      </c>
      <c r="F59" s="3" t="s">
        <v>16</v>
      </c>
      <c r="G59" s="3" t="s">
        <v>152</v>
      </c>
      <c r="H59" s="3" t="s">
        <v>25</v>
      </c>
      <c r="I59" s="3" t="s">
        <v>1252</v>
      </c>
      <c r="J59" s="3"/>
      <c r="K59" s="3"/>
      <c r="L59" s="3" t="s">
        <v>1287</v>
      </c>
      <c r="M59" s="9">
        <v>8</v>
      </c>
      <c r="N59" s="9">
        <v>2021</v>
      </c>
      <c r="O59" s="3" t="s">
        <v>35</v>
      </c>
      <c r="P59" s="9">
        <v>48</v>
      </c>
      <c r="Q59" s="9">
        <f>N59+P59/12</f>
        <v>2025</v>
      </c>
      <c r="R59" s="9">
        <f>Q59+P59/12</f>
        <v>2029</v>
      </c>
      <c r="S59" s="9">
        <f>R59+P59/12</f>
        <v>2033</v>
      </c>
      <c r="T59" s="3" t="s">
        <v>21</v>
      </c>
    </row>
    <row r="60" spans="1:20" x14ac:dyDescent="0.25">
      <c r="A60" s="2" t="str">
        <f>HYPERLINK("https://nddot-ixmultiasset.biprod.cloud/#/asset/inventory/nbibridges/2747", "09-104-18.0")</f>
        <v>09-104-18.0</v>
      </c>
      <c r="B60" s="3" t="s">
        <v>740</v>
      </c>
      <c r="C60" s="3" t="s">
        <v>41</v>
      </c>
      <c r="D60" s="3" t="s">
        <v>48</v>
      </c>
      <c r="E60" s="3" t="s">
        <v>15</v>
      </c>
      <c r="F60" s="3" t="s">
        <v>16</v>
      </c>
      <c r="G60" s="3" t="s">
        <v>154</v>
      </c>
      <c r="H60" s="3" t="s">
        <v>25</v>
      </c>
      <c r="I60" s="3" t="s">
        <v>1277</v>
      </c>
      <c r="J60" s="3"/>
      <c r="K60" s="3"/>
      <c r="L60" s="3" t="s">
        <v>1270</v>
      </c>
      <c r="M60" s="9">
        <v>8</v>
      </c>
      <c r="N60" s="9">
        <v>2023</v>
      </c>
      <c r="O60" s="3" t="s">
        <v>20</v>
      </c>
      <c r="P60" s="9">
        <v>24</v>
      </c>
      <c r="Q60" s="9">
        <f>N60+P60/12</f>
        <v>2025</v>
      </c>
      <c r="R60" s="9">
        <f>Q60+P60/12</f>
        <v>2027</v>
      </c>
      <c r="S60" s="9">
        <f>R60+P60/12</f>
        <v>2029</v>
      </c>
      <c r="T60" s="3" t="s">
        <v>21</v>
      </c>
    </row>
    <row r="61" spans="1:20" x14ac:dyDescent="0.25">
      <c r="A61" s="4" t="str">
        <f>HYPERLINK("https://nddot-ixmultiasset.biprod.cloud/#/asset/inventory/nbibridges/2928", "09-104-30.0")</f>
        <v>09-104-30.0</v>
      </c>
      <c r="B61" s="5" t="s">
        <v>773</v>
      </c>
      <c r="C61" s="5" t="s">
        <v>41</v>
      </c>
      <c r="D61" s="5" t="s">
        <v>48</v>
      </c>
      <c r="E61" s="5" t="s">
        <v>15</v>
      </c>
      <c r="F61" s="5" t="s">
        <v>16</v>
      </c>
      <c r="G61" s="5" t="s">
        <v>115</v>
      </c>
      <c r="H61" s="5" t="s">
        <v>25</v>
      </c>
      <c r="I61" s="5" t="s">
        <v>1262</v>
      </c>
      <c r="J61" s="5"/>
      <c r="K61" s="5"/>
      <c r="L61" s="5" t="s">
        <v>1270</v>
      </c>
      <c r="M61" s="10">
        <v>8</v>
      </c>
      <c r="N61" s="10">
        <v>2023</v>
      </c>
      <c r="O61" s="5" t="s">
        <v>20</v>
      </c>
      <c r="P61" s="10">
        <v>24</v>
      </c>
      <c r="Q61" s="10">
        <f>N61+P61/12</f>
        <v>2025</v>
      </c>
      <c r="R61" s="10">
        <f>Q61+P61/12</f>
        <v>2027</v>
      </c>
      <c r="S61" s="10">
        <f>R61+P61/12</f>
        <v>2029</v>
      </c>
      <c r="T61" s="5" t="s">
        <v>21</v>
      </c>
    </row>
    <row r="62" spans="1:20" x14ac:dyDescent="0.25">
      <c r="A62" s="2" t="str">
        <f>HYPERLINK("https://nddot-ixmultiasset.biprod.cloud/#/asset/inventory/nbibridges/3487", "09-104-31.1")</f>
        <v>09-104-31.1</v>
      </c>
      <c r="B62" s="3" t="s">
        <v>882</v>
      </c>
      <c r="C62" s="3" t="s">
        <v>41</v>
      </c>
      <c r="D62" s="3" t="s">
        <v>48</v>
      </c>
      <c r="E62" s="3" t="s">
        <v>15</v>
      </c>
      <c r="F62" s="3" t="s">
        <v>16</v>
      </c>
      <c r="G62" s="3" t="s">
        <v>181</v>
      </c>
      <c r="H62" s="3" t="s">
        <v>25</v>
      </c>
      <c r="I62" s="3" t="s">
        <v>1282</v>
      </c>
      <c r="J62" s="3"/>
      <c r="K62" s="3"/>
      <c r="L62" s="3" t="s">
        <v>1270</v>
      </c>
      <c r="M62" s="9">
        <v>8</v>
      </c>
      <c r="N62" s="9">
        <v>2023</v>
      </c>
      <c r="O62" s="3" t="s">
        <v>20</v>
      </c>
      <c r="P62" s="9">
        <v>24</v>
      </c>
      <c r="Q62" s="9">
        <f>N62+P62/12</f>
        <v>2025</v>
      </c>
      <c r="R62" s="9">
        <f>Q62+P62/12</f>
        <v>2027</v>
      </c>
      <c r="S62" s="9">
        <f>R62+P62/12</f>
        <v>2029</v>
      </c>
      <c r="T62" s="3" t="s">
        <v>21</v>
      </c>
    </row>
    <row r="63" spans="1:20" x14ac:dyDescent="0.25">
      <c r="A63" s="4" t="str">
        <f>HYPERLINK("https://nddot-ixmultiasset.biprod.cloud/#/asset/inventory/nbibridges/3464", "09-104-37.0")</f>
        <v>09-104-37.0</v>
      </c>
      <c r="B63" s="5" t="s">
        <v>874</v>
      </c>
      <c r="C63" s="5" t="s">
        <v>41</v>
      </c>
      <c r="D63" s="5" t="s">
        <v>48</v>
      </c>
      <c r="E63" s="5" t="s">
        <v>15</v>
      </c>
      <c r="F63" s="5" t="s">
        <v>16</v>
      </c>
      <c r="G63" s="5" t="s">
        <v>350</v>
      </c>
      <c r="H63" s="5" t="s">
        <v>25</v>
      </c>
      <c r="I63" s="5" t="s">
        <v>1277</v>
      </c>
      <c r="J63" s="5"/>
      <c r="K63" s="5"/>
      <c r="L63" s="5" t="s">
        <v>1266</v>
      </c>
      <c r="M63" s="10">
        <v>7</v>
      </c>
      <c r="N63" s="10">
        <v>2025</v>
      </c>
      <c r="O63" s="5" t="s">
        <v>20</v>
      </c>
      <c r="P63" s="10">
        <v>24</v>
      </c>
      <c r="Q63" s="10">
        <f>N63+P63/12</f>
        <v>2027</v>
      </c>
      <c r="R63" s="10">
        <f>Q63+P63/12</f>
        <v>2029</v>
      </c>
      <c r="S63" s="10">
        <f>R63+P63/12</f>
        <v>2031</v>
      </c>
      <c r="T63" s="5" t="s">
        <v>21</v>
      </c>
    </row>
    <row r="64" spans="1:20" x14ac:dyDescent="0.25">
      <c r="A64" s="2" t="str">
        <f>HYPERLINK("https://nddot-ixmultiasset.biprod.cloud/#/asset/inventory/nbibridges/3808", "09-104-40.0")</f>
        <v>09-104-40.0</v>
      </c>
      <c r="B64" s="3" t="s">
        <v>950</v>
      </c>
      <c r="C64" s="3" t="s">
        <v>41</v>
      </c>
      <c r="D64" s="3" t="s">
        <v>48</v>
      </c>
      <c r="E64" s="3" t="s">
        <v>15</v>
      </c>
      <c r="F64" s="3" t="s">
        <v>16</v>
      </c>
      <c r="G64" s="3" t="s">
        <v>39</v>
      </c>
      <c r="H64" s="3" t="s">
        <v>25</v>
      </c>
      <c r="I64" s="3" t="s">
        <v>1262</v>
      </c>
      <c r="J64" s="3"/>
      <c r="K64" s="3"/>
      <c r="L64" s="3" t="s">
        <v>1266</v>
      </c>
      <c r="M64" s="9">
        <v>7</v>
      </c>
      <c r="N64" s="9">
        <v>2025</v>
      </c>
      <c r="O64" s="3" t="s">
        <v>20</v>
      </c>
      <c r="P64" s="9">
        <v>24</v>
      </c>
      <c r="Q64" s="9">
        <f>N64+P64/12</f>
        <v>2027</v>
      </c>
      <c r="R64" s="9">
        <f>Q64+P64/12</f>
        <v>2029</v>
      </c>
      <c r="S64" s="9">
        <f>R64+P64/12</f>
        <v>2031</v>
      </c>
      <c r="T64" s="3" t="s">
        <v>21</v>
      </c>
    </row>
    <row r="65" spans="1:20" x14ac:dyDescent="0.25">
      <c r="A65" s="4" t="str">
        <f>HYPERLINK("https://nddot-ixmultiasset.biprod.cloud/#/asset/inventory/nbibridges/3801", "09-105-18.0")</f>
        <v>09-105-18.0</v>
      </c>
      <c r="B65" s="5" t="s">
        <v>949</v>
      </c>
      <c r="C65" s="5" t="s">
        <v>41</v>
      </c>
      <c r="D65" s="5" t="s">
        <v>48</v>
      </c>
      <c r="E65" s="5" t="s">
        <v>15</v>
      </c>
      <c r="F65" s="5" t="s">
        <v>16</v>
      </c>
      <c r="G65" s="5" t="s">
        <v>69</v>
      </c>
      <c r="H65" s="5" t="s">
        <v>25</v>
      </c>
      <c r="I65" s="5" t="s">
        <v>1258</v>
      </c>
      <c r="J65" s="5"/>
      <c r="K65" s="5"/>
      <c r="L65" s="5" t="s">
        <v>1270</v>
      </c>
      <c r="M65" s="10">
        <v>8</v>
      </c>
      <c r="N65" s="10">
        <v>2023</v>
      </c>
      <c r="O65" s="5" t="s">
        <v>20</v>
      </c>
      <c r="P65" s="10">
        <v>24</v>
      </c>
      <c r="Q65" s="10">
        <f>N65+P65/12</f>
        <v>2025</v>
      </c>
      <c r="R65" s="10">
        <f>Q65+P65/12</f>
        <v>2027</v>
      </c>
      <c r="S65" s="10">
        <f>R65+P65/12</f>
        <v>2029</v>
      </c>
      <c r="T65" s="5" t="s">
        <v>21</v>
      </c>
    </row>
    <row r="66" spans="1:20" x14ac:dyDescent="0.25">
      <c r="A66" s="2" t="str">
        <f>HYPERLINK("https://nddot-ixmultiasset.biprod.cloud/#/asset/inventory/nbibridges/4290", "09-105-18.1")</f>
        <v>09-105-18.1</v>
      </c>
      <c r="B66" s="3" t="s">
        <v>1023</v>
      </c>
      <c r="C66" s="3" t="s">
        <v>41</v>
      </c>
      <c r="D66" s="3" t="s">
        <v>48</v>
      </c>
      <c r="E66" s="3" t="s">
        <v>15</v>
      </c>
      <c r="F66" s="3" t="s">
        <v>16</v>
      </c>
      <c r="G66" s="3" t="s">
        <v>433</v>
      </c>
      <c r="H66" s="3" t="s">
        <v>25</v>
      </c>
      <c r="I66" s="3" t="s">
        <v>1252</v>
      </c>
      <c r="J66" s="3"/>
      <c r="K66" s="3"/>
      <c r="L66" s="3" t="s">
        <v>1270</v>
      </c>
      <c r="M66" s="9">
        <v>8</v>
      </c>
      <c r="N66" s="9">
        <v>2023</v>
      </c>
      <c r="O66" s="3" t="s">
        <v>20</v>
      </c>
      <c r="P66" s="9">
        <v>24</v>
      </c>
      <c r="Q66" s="9">
        <f>N66+P66/12</f>
        <v>2025</v>
      </c>
      <c r="R66" s="9">
        <f>Q66+P66/12</f>
        <v>2027</v>
      </c>
      <c r="S66" s="9">
        <f>R66+P66/12</f>
        <v>2029</v>
      </c>
      <c r="T66" s="3" t="s">
        <v>21</v>
      </c>
    </row>
    <row r="67" spans="1:20" x14ac:dyDescent="0.25">
      <c r="A67" s="4" t="str">
        <f>HYPERLINK("https://nddot-ixmultiasset.biprod.cloud/#/asset/inventory/nbibridges/4469", "09-105-19.0")</f>
        <v>09-105-19.0</v>
      </c>
      <c r="B67" s="5" t="s">
        <v>1050</v>
      </c>
      <c r="C67" s="5" t="s">
        <v>41</v>
      </c>
      <c r="D67" s="5" t="s">
        <v>48</v>
      </c>
      <c r="E67" s="5" t="s">
        <v>15</v>
      </c>
      <c r="F67" s="5" t="s">
        <v>16</v>
      </c>
      <c r="G67" s="5" t="s">
        <v>91</v>
      </c>
      <c r="H67" s="5" t="s">
        <v>18</v>
      </c>
      <c r="I67" s="5" t="s">
        <v>1258</v>
      </c>
      <c r="J67" s="5"/>
      <c r="K67" s="5" t="s">
        <v>19</v>
      </c>
      <c r="L67" s="5" t="s">
        <v>1270</v>
      </c>
      <c r="M67" s="10">
        <v>8</v>
      </c>
      <c r="N67" s="10">
        <v>2023</v>
      </c>
      <c r="O67" s="5" t="s">
        <v>20</v>
      </c>
      <c r="P67" s="10">
        <v>24</v>
      </c>
      <c r="Q67" s="10">
        <f>N67+P67/12</f>
        <v>2025</v>
      </c>
      <c r="R67" s="10">
        <f>Q67+P67/12</f>
        <v>2027</v>
      </c>
      <c r="S67" s="10">
        <f>R67+P67/12</f>
        <v>2029</v>
      </c>
      <c r="T67" s="5" t="s">
        <v>21</v>
      </c>
    </row>
    <row r="68" spans="1:20" x14ac:dyDescent="0.25">
      <c r="A68" s="2" t="str">
        <f>HYPERLINK("https://nddot-ixmultiasset.biprod.cloud/#/asset/inventory/nbibridges/3882", "09-105-22.0")</f>
        <v>09-105-22.0</v>
      </c>
      <c r="B68" s="3" t="s">
        <v>963</v>
      </c>
      <c r="C68" s="3" t="s">
        <v>41</v>
      </c>
      <c r="D68" s="3" t="s">
        <v>48</v>
      </c>
      <c r="E68" s="3" t="s">
        <v>15</v>
      </c>
      <c r="F68" s="3" t="s">
        <v>16</v>
      </c>
      <c r="G68" s="3" t="s">
        <v>355</v>
      </c>
      <c r="H68" s="3" t="s">
        <v>25</v>
      </c>
      <c r="I68" s="3" t="s">
        <v>1252</v>
      </c>
      <c r="J68" s="3"/>
      <c r="K68" s="3"/>
      <c r="L68" s="3" t="s">
        <v>1270</v>
      </c>
      <c r="M68" s="9">
        <v>8</v>
      </c>
      <c r="N68" s="9">
        <v>2023</v>
      </c>
      <c r="O68" s="3" t="s">
        <v>20</v>
      </c>
      <c r="P68" s="9">
        <v>24</v>
      </c>
      <c r="Q68" s="9">
        <f>N68+P68/12</f>
        <v>2025</v>
      </c>
      <c r="R68" s="9">
        <f>Q68+P68/12</f>
        <v>2027</v>
      </c>
      <c r="S68" s="9">
        <f>R68+P68/12</f>
        <v>2029</v>
      </c>
      <c r="T68" s="3" t="s">
        <v>21</v>
      </c>
    </row>
    <row r="69" spans="1:20" x14ac:dyDescent="0.25">
      <c r="A69" s="2" t="str">
        <f>HYPERLINK("https://nddot-ixmultiasset.biprod.cloud/#/asset/inventory/nbibridges/3972", "09-105-24.0")</f>
        <v>09-105-24.0</v>
      </c>
      <c r="B69" s="3" t="s">
        <v>978</v>
      </c>
      <c r="C69" s="3" t="s">
        <v>41</v>
      </c>
      <c r="D69" s="3" t="s">
        <v>48</v>
      </c>
      <c r="E69" s="3" t="s">
        <v>15</v>
      </c>
      <c r="F69" s="3" t="s">
        <v>16</v>
      </c>
      <c r="G69" s="3" t="s">
        <v>43</v>
      </c>
      <c r="H69" s="3" t="s">
        <v>25</v>
      </c>
      <c r="I69" s="3" t="s">
        <v>1258</v>
      </c>
      <c r="J69" s="3"/>
      <c r="K69" s="3" t="s">
        <v>19</v>
      </c>
      <c r="L69" s="3" t="s">
        <v>1270</v>
      </c>
      <c r="M69" s="9">
        <v>8</v>
      </c>
      <c r="N69" s="9">
        <v>2023</v>
      </c>
      <c r="O69" s="3" t="s">
        <v>20</v>
      </c>
      <c r="P69" s="9">
        <v>24</v>
      </c>
      <c r="Q69" s="9">
        <f>N69+P69/12</f>
        <v>2025</v>
      </c>
      <c r="R69" s="9">
        <f>Q69+P69/12</f>
        <v>2027</v>
      </c>
      <c r="S69" s="9">
        <f>R69+P69/12</f>
        <v>2029</v>
      </c>
      <c r="T69" s="3" t="s">
        <v>21</v>
      </c>
    </row>
    <row r="70" spans="1:20" x14ac:dyDescent="0.25">
      <c r="A70" s="4" t="str">
        <f>HYPERLINK("https://nddot-ixmultiasset.biprod.cloud/#/asset/inventory/nbibridges/84", "09-105-27.0")</f>
        <v>09-105-27.0</v>
      </c>
      <c r="B70" s="5" t="s">
        <v>50</v>
      </c>
      <c r="C70" s="5" t="s">
        <v>41</v>
      </c>
      <c r="D70" s="5" t="s">
        <v>48</v>
      </c>
      <c r="E70" s="5" t="s">
        <v>51</v>
      </c>
      <c r="F70" s="5" t="s">
        <v>16</v>
      </c>
      <c r="G70" s="5" t="s">
        <v>52</v>
      </c>
      <c r="H70" s="5" t="s">
        <v>25</v>
      </c>
      <c r="I70" s="5" t="s">
        <v>1262</v>
      </c>
      <c r="J70" s="5"/>
      <c r="K70" s="5"/>
      <c r="L70" s="5" t="s">
        <v>1270</v>
      </c>
      <c r="M70" s="10">
        <v>8</v>
      </c>
      <c r="N70" s="10">
        <v>2023</v>
      </c>
      <c r="O70" s="5" t="s">
        <v>20</v>
      </c>
      <c r="P70" s="10">
        <v>24</v>
      </c>
      <c r="Q70" s="10">
        <f>N70+P70/12</f>
        <v>2025</v>
      </c>
      <c r="R70" s="10">
        <f>Q70+P70/12</f>
        <v>2027</v>
      </c>
      <c r="S70" s="10">
        <f>R70+P70/12</f>
        <v>2029</v>
      </c>
      <c r="T70" s="5" t="s">
        <v>21</v>
      </c>
    </row>
    <row r="71" spans="1:20" x14ac:dyDescent="0.25">
      <c r="A71" s="4" t="str">
        <f>HYPERLINK("https://nddot-ixmultiasset.biprod.cloud/#/asset/inventory/nbibridges/262", "09-105-27.1")</f>
        <v>09-105-27.1</v>
      </c>
      <c r="B71" s="5" t="s">
        <v>133</v>
      </c>
      <c r="C71" s="5" t="s">
        <v>41</v>
      </c>
      <c r="D71" s="5" t="s">
        <v>48</v>
      </c>
      <c r="E71" s="5" t="s">
        <v>15</v>
      </c>
      <c r="F71" s="5" t="s">
        <v>16</v>
      </c>
      <c r="G71" s="5" t="s">
        <v>56</v>
      </c>
      <c r="H71" s="5" t="s">
        <v>25</v>
      </c>
      <c r="I71" s="5" t="s">
        <v>1252</v>
      </c>
      <c r="J71" s="5"/>
      <c r="K71" s="5"/>
      <c r="L71" s="5" t="s">
        <v>1287</v>
      </c>
      <c r="M71" s="10">
        <v>8</v>
      </c>
      <c r="N71" s="10">
        <v>2021</v>
      </c>
      <c r="O71" s="5" t="s">
        <v>35</v>
      </c>
      <c r="P71" s="10">
        <v>48</v>
      </c>
      <c r="Q71" s="10">
        <f>N71+P71/12</f>
        <v>2025</v>
      </c>
      <c r="R71" s="10">
        <f>Q71+P71/12</f>
        <v>2029</v>
      </c>
      <c r="S71" s="10">
        <f>R71+P71/12</f>
        <v>2033</v>
      </c>
      <c r="T71" s="5" t="s">
        <v>21</v>
      </c>
    </row>
    <row r="72" spans="1:20" x14ac:dyDescent="0.25">
      <c r="A72" s="2" t="str">
        <f>HYPERLINK("https://nddot-ixmultiasset.biprod.cloud/#/asset/inventory/nbibridges/5163", "09-105-31.1")</f>
        <v>09-105-31.1</v>
      </c>
      <c r="B72" s="3" t="s">
        <v>1201</v>
      </c>
      <c r="C72" s="3" t="s">
        <v>41</v>
      </c>
      <c r="D72" s="3" t="s">
        <v>48</v>
      </c>
      <c r="E72" s="3" t="s">
        <v>1202</v>
      </c>
      <c r="F72" s="3" t="s">
        <v>16</v>
      </c>
      <c r="G72" s="3" t="s">
        <v>358</v>
      </c>
      <c r="H72" s="3" t="s">
        <v>25</v>
      </c>
      <c r="I72" s="3" t="s">
        <v>1252</v>
      </c>
      <c r="J72" s="3"/>
      <c r="K72" s="3"/>
      <c r="L72" s="3" t="s">
        <v>1266</v>
      </c>
      <c r="M72" s="9">
        <v>7</v>
      </c>
      <c r="N72" s="9">
        <v>2025</v>
      </c>
      <c r="O72" s="3" t="s">
        <v>20</v>
      </c>
      <c r="P72" s="9">
        <v>24</v>
      </c>
      <c r="Q72" s="9">
        <f>N72+P72/12</f>
        <v>2027</v>
      </c>
      <c r="R72" s="9">
        <f>Q72+P72/12</f>
        <v>2029</v>
      </c>
      <c r="S72" s="9">
        <f>R72+P72/12</f>
        <v>2031</v>
      </c>
      <c r="T72" s="3" t="s">
        <v>21</v>
      </c>
    </row>
    <row r="73" spans="1:20" x14ac:dyDescent="0.25">
      <c r="A73" s="2" t="str">
        <f>HYPERLINK("https://nddot-ixmultiasset.biprod.cloud/#/asset/inventory/nbibridges/5148", "09-105-33.1")</f>
        <v>09-105-33.1</v>
      </c>
      <c r="B73" s="3" t="s">
        <v>1197</v>
      </c>
      <c r="C73" s="3" t="s">
        <v>41</v>
      </c>
      <c r="D73" s="3" t="s">
        <v>48</v>
      </c>
      <c r="E73" s="3" t="s">
        <v>1198</v>
      </c>
      <c r="F73" s="3" t="s">
        <v>16</v>
      </c>
      <c r="G73" s="3" t="s">
        <v>358</v>
      </c>
      <c r="H73" s="3" t="s">
        <v>25</v>
      </c>
      <c r="I73" s="3" t="s">
        <v>1262</v>
      </c>
      <c r="J73" s="3"/>
      <c r="K73" s="3"/>
      <c r="L73" s="3" t="s">
        <v>1257</v>
      </c>
      <c r="M73" s="9">
        <v>11</v>
      </c>
      <c r="N73" s="9">
        <v>2024</v>
      </c>
      <c r="O73" s="3" t="s">
        <v>20</v>
      </c>
      <c r="P73" s="9">
        <v>24</v>
      </c>
      <c r="Q73" s="9">
        <f>N73+P73/12</f>
        <v>2026</v>
      </c>
      <c r="R73" s="9">
        <f>Q73+P73/12</f>
        <v>2028</v>
      </c>
      <c r="S73" s="9">
        <f>R73+P73/12</f>
        <v>2030</v>
      </c>
      <c r="T73" s="3" t="s">
        <v>21</v>
      </c>
    </row>
    <row r="74" spans="1:20" x14ac:dyDescent="0.25">
      <c r="A74" s="4" t="str">
        <f>HYPERLINK("https://nddot-ixmultiasset.biprod.cloud/#/asset/inventory/nbibridges/1673", "09-105-34.0")</f>
        <v>09-105-34.0</v>
      </c>
      <c r="B74" s="5" t="s">
        <v>521</v>
      </c>
      <c r="C74" s="5" t="s">
        <v>41</v>
      </c>
      <c r="D74" s="5" t="s">
        <v>48</v>
      </c>
      <c r="E74" s="5" t="s">
        <v>15</v>
      </c>
      <c r="F74" s="5" t="s">
        <v>16</v>
      </c>
      <c r="G74" s="5" t="s">
        <v>81</v>
      </c>
      <c r="H74" s="5" t="s">
        <v>18</v>
      </c>
      <c r="I74" s="5" t="s">
        <v>1258</v>
      </c>
      <c r="J74" s="5"/>
      <c r="K74" s="5" t="s">
        <v>19</v>
      </c>
      <c r="L74" s="5" t="s">
        <v>1266</v>
      </c>
      <c r="M74" s="10">
        <v>7</v>
      </c>
      <c r="N74" s="10">
        <v>2025</v>
      </c>
      <c r="O74" s="5" t="s">
        <v>20</v>
      </c>
      <c r="P74" s="10">
        <v>24</v>
      </c>
      <c r="Q74" s="10">
        <f>N74+P74/12</f>
        <v>2027</v>
      </c>
      <c r="R74" s="10">
        <f>Q74+P74/12</f>
        <v>2029</v>
      </c>
      <c r="S74" s="10">
        <f>R74+P74/12</f>
        <v>2031</v>
      </c>
      <c r="T74" s="5" t="s">
        <v>21</v>
      </c>
    </row>
    <row r="75" spans="1:20" x14ac:dyDescent="0.25">
      <c r="A75" s="2" t="str">
        <f>HYPERLINK("https://nddot-ixmultiasset.biprod.cloud/#/asset/inventory/nbibridges/548", "09-105-35.1")</f>
        <v>09-105-35.1</v>
      </c>
      <c r="B75" s="3" t="s">
        <v>219</v>
      </c>
      <c r="C75" s="3" t="s">
        <v>41</v>
      </c>
      <c r="D75" s="3" t="s">
        <v>48</v>
      </c>
      <c r="E75" s="3" t="s">
        <v>15</v>
      </c>
      <c r="F75" s="3" t="s">
        <v>16</v>
      </c>
      <c r="G75" s="3" t="s">
        <v>207</v>
      </c>
      <c r="H75" s="3" t="s">
        <v>25</v>
      </c>
      <c r="I75" s="3" t="s">
        <v>1262</v>
      </c>
      <c r="J75" s="3"/>
      <c r="K75" s="3"/>
      <c r="L75" s="3" t="s">
        <v>1270</v>
      </c>
      <c r="M75" s="9">
        <v>8</v>
      </c>
      <c r="N75" s="9">
        <v>2023</v>
      </c>
      <c r="O75" s="3" t="s">
        <v>20</v>
      </c>
      <c r="P75" s="9">
        <v>24</v>
      </c>
      <c r="Q75" s="9">
        <f>N75+P75/12</f>
        <v>2025</v>
      </c>
      <c r="R75" s="9">
        <f>Q75+P75/12</f>
        <v>2027</v>
      </c>
      <c r="S75" s="9">
        <f>R75+P75/12</f>
        <v>2029</v>
      </c>
      <c r="T75" s="3" t="s">
        <v>21</v>
      </c>
    </row>
    <row r="76" spans="1:20" x14ac:dyDescent="0.25">
      <c r="A76" s="4" t="str">
        <f>HYPERLINK("https://nddot-ixmultiasset.biprod.cloud/#/asset/inventory/nbibridges/2377", "09-105-42.0")</f>
        <v>09-105-42.0</v>
      </c>
      <c r="B76" s="5" t="s">
        <v>673</v>
      </c>
      <c r="C76" s="5" t="s">
        <v>41</v>
      </c>
      <c r="D76" s="5" t="s">
        <v>105</v>
      </c>
      <c r="E76" s="5" t="s">
        <v>15</v>
      </c>
      <c r="F76" s="5" t="s">
        <v>16</v>
      </c>
      <c r="G76" s="5" t="s">
        <v>115</v>
      </c>
      <c r="H76" s="5" t="s">
        <v>25</v>
      </c>
      <c r="I76" s="5" t="s">
        <v>1262</v>
      </c>
      <c r="J76" s="5"/>
      <c r="K76" s="5"/>
      <c r="L76" s="5" t="s">
        <v>1266</v>
      </c>
      <c r="M76" s="10">
        <v>7</v>
      </c>
      <c r="N76" s="10">
        <v>2025</v>
      </c>
      <c r="O76" s="5" t="s">
        <v>20</v>
      </c>
      <c r="P76" s="10">
        <v>24</v>
      </c>
      <c r="Q76" s="10">
        <f>N76+P76/12</f>
        <v>2027</v>
      </c>
      <c r="R76" s="10">
        <f>Q76+P76/12</f>
        <v>2029</v>
      </c>
      <c r="S76" s="10">
        <f>R76+P76/12</f>
        <v>2031</v>
      </c>
      <c r="T76" s="5" t="s">
        <v>21</v>
      </c>
    </row>
    <row r="77" spans="1:20" x14ac:dyDescent="0.25">
      <c r="A77" s="2" t="str">
        <f>HYPERLINK("https://nddot-ixmultiasset.biprod.cloud/#/asset/inventory/nbibridges/2253", "09-105-42.1")</f>
        <v>09-105-42.1</v>
      </c>
      <c r="B77" s="3" t="s">
        <v>645</v>
      </c>
      <c r="C77" s="3" t="s">
        <v>41</v>
      </c>
      <c r="D77" s="3" t="s">
        <v>105</v>
      </c>
      <c r="E77" s="3" t="s">
        <v>15</v>
      </c>
      <c r="F77" s="3" t="s">
        <v>16</v>
      </c>
      <c r="G77" s="3" t="s">
        <v>646</v>
      </c>
      <c r="H77" s="3" t="s">
        <v>25</v>
      </c>
      <c r="I77" s="3" t="s">
        <v>1252</v>
      </c>
      <c r="J77" s="3"/>
      <c r="K77" s="3"/>
      <c r="L77" s="3" t="s">
        <v>1266</v>
      </c>
      <c r="M77" s="9">
        <v>7</v>
      </c>
      <c r="N77" s="9">
        <v>2025</v>
      </c>
      <c r="O77" s="3" t="s">
        <v>35</v>
      </c>
      <c r="P77" s="9">
        <v>48</v>
      </c>
      <c r="Q77" s="9">
        <f>N77+P77/12</f>
        <v>2029</v>
      </c>
      <c r="R77" s="9">
        <f>Q77+P77/12</f>
        <v>2033</v>
      </c>
      <c r="S77" s="9">
        <f>R77+P77/12</f>
        <v>2037</v>
      </c>
      <c r="T77" s="3" t="s">
        <v>21</v>
      </c>
    </row>
    <row r="78" spans="1:20" x14ac:dyDescent="0.25">
      <c r="A78" s="2" t="str">
        <f>HYPERLINK("https://nddot-ixmultiasset.biprod.cloud/#/asset/inventory/nbibridges/2878", "09-106-19.0")</f>
        <v>09-106-19.0</v>
      </c>
      <c r="B78" s="3" t="s">
        <v>766</v>
      </c>
      <c r="C78" s="3" t="s">
        <v>41</v>
      </c>
      <c r="D78" s="3" t="s">
        <v>48</v>
      </c>
      <c r="E78" s="3" t="s">
        <v>15</v>
      </c>
      <c r="F78" s="3" t="s">
        <v>16</v>
      </c>
      <c r="G78" s="3" t="s">
        <v>164</v>
      </c>
      <c r="H78" s="3" t="s">
        <v>25</v>
      </c>
      <c r="I78" s="3" t="s">
        <v>1252</v>
      </c>
      <c r="J78" s="3"/>
      <c r="K78" s="3"/>
      <c r="L78" s="3" t="s">
        <v>1287</v>
      </c>
      <c r="M78" s="9">
        <v>8</v>
      </c>
      <c r="N78" s="9">
        <v>2021</v>
      </c>
      <c r="O78" s="3" t="s">
        <v>35</v>
      </c>
      <c r="P78" s="9">
        <v>48</v>
      </c>
      <c r="Q78" s="9">
        <f>N78+P78/12</f>
        <v>2025</v>
      </c>
      <c r="R78" s="9">
        <f>Q78+P78/12</f>
        <v>2029</v>
      </c>
      <c r="S78" s="9">
        <f>R78+P78/12</f>
        <v>2033</v>
      </c>
      <c r="T78" s="3" t="s">
        <v>21</v>
      </c>
    </row>
    <row r="79" spans="1:20" x14ac:dyDescent="0.25">
      <c r="A79" s="4" t="str">
        <f>HYPERLINK("https://nddot-ixmultiasset.biprod.cloud/#/asset/inventory/nbibridges/2680", "09-106-24.0")</f>
        <v>09-106-24.0</v>
      </c>
      <c r="B79" s="5" t="s">
        <v>726</v>
      </c>
      <c r="C79" s="5" t="s">
        <v>41</v>
      </c>
      <c r="D79" s="5" t="s">
        <v>48</v>
      </c>
      <c r="E79" s="5" t="s">
        <v>15</v>
      </c>
      <c r="F79" s="5" t="s">
        <v>16</v>
      </c>
      <c r="G79" s="5" t="s">
        <v>73</v>
      </c>
      <c r="H79" s="5" t="s">
        <v>25</v>
      </c>
      <c r="I79" s="5" t="s">
        <v>1252</v>
      </c>
      <c r="J79" s="5"/>
      <c r="K79" s="5"/>
      <c r="L79" s="5" t="s">
        <v>1270</v>
      </c>
      <c r="M79" s="10">
        <v>8</v>
      </c>
      <c r="N79" s="10">
        <v>2023</v>
      </c>
      <c r="O79" s="5" t="s">
        <v>20</v>
      </c>
      <c r="P79" s="10">
        <v>24</v>
      </c>
      <c r="Q79" s="10">
        <f>N79+P79/12</f>
        <v>2025</v>
      </c>
      <c r="R79" s="10">
        <f>Q79+P79/12</f>
        <v>2027</v>
      </c>
      <c r="S79" s="10">
        <f>R79+P79/12</f>
        <v>2029</v>
      </c>
      <c r="T79" s="5" t="s">
        <v>21</v>
      </c>
    </row>
    <row r="80" spans="1:20" x14ac:dyDescent="0.25">
      <c r="A80" s="4" t="str">
        <f>HYPERLINK("https://nddot-ixmultiasset.biprod.cloud/#/asset/inventory/nbibridges/2967", "09-110-28.0")</f>
        <v>09-110-28.0</v>
      </c>
      <c r="B80" s="5" t="s">
        <v>784</v>
      </c>
      <c r="C80" s="5" t="s">
        <v>41</v>
      </c>
      <c r="D80" s="5" t="s">
        <v>576</v>
      </c>
      <c r="E80" s="5" t="s">
        <v>785</v>
      </c>
      <c r="F80" s="5" t="s">
        <v>16</v>
      </c>
      <c r="G80" s="5" t="s">
        <v>164</v>
      </c>
      <c r="H80" s="5" t="s">
        <v>25</v>
      </c>
      <c r="I80" s="5" t="s">
        <v>1252</v>
      </c>
      <c r="J80" s="5"/>
      <c r="K80" s="5"/>
      <c r="L80" s="5" t="s">
        <v>1266</v>
      </c>
      <c r="M80" s="10">
        <v>7</v>
      </c>
      <c r="N80" s="10">
        <v>2025</v>
      </c>
      <c r="O80" s="5" t="s">
        <v>35</v>
      </c>
      <c r="P80" s="10">
        <v>48</v>
      </c>
      <c r="Q80" s="10">
        <f>N80+P80/12</f>
        <v>2029</v>
      </c>
      <c r="R80" s="10">
        <f>Q80+P80/12</f>
        <v>2033</v>
      </c>
      <c r="S80" s="10">
        <f>R80+P80/12</f>
        <v>2037</v>
      </c>
      <c r="T80" s="5" t="s">
        <v>21</v>
      </c>
    </row>
    <row r="81" spans="1:20" x14ac:dyDescent="0.25">
      <c r="A81" s="2" t="str">
        <f>HYPERLINK("https://nddot-ixmultiasset.biprod.cloud/#/asset/inventory/nbibridges/2854", "09-110-29.0")</f>
        <v>09-110-29.0</v>
      </c>
      <c r="B81" s="3" t="s">
        <v>759</v>
      </c>
      <c r="C81" s="3" t="s">
        <v>41</v>
      </c>
      <c r="D81" s="3" t="s">
        <v>23</v>
      </c>
      <c r="E81" s="3" t="s">
        <v>15</v>
      </c>
      <c r="F81" s="3" t="s">
        <v>16</v>
      </c>
      <c r="G81" s="3" t="s">
        <v>178</v>
      </c>
      <c r="H81" s="3" t="s">
        <v>25</v>
      </c>
      <c r="I81" s="3" t="s">
        <v>1252</v>
      </c>
      <c r="J81" s="3"/>
      <c r="K81" s="3"/>
      <c r="L81" s="3" t="s">
        <v>1266</v>
      </c>
      <c r="M81" s="9">
        <v>7</v>
      </c>
      <c r="N81" s="9">
        <v>2025</v>
      </c>
      <c r="O81" s="3" t="s">
        <v>35</v>
      </c>
      <c r="P81" s="9">
        <v>48</v>
      </c>
      <c r="Q81" s="9">
        <f>N81+P81/12</f>
        <v>2029</v>
      </c>
      <c r="R81" s="9">
        <f>Q81+P81/12</f>
        <v>2033</v>
      </c>
      <c r="S81" s="9">
        <f>R81+P81/12</f>
        <v>2037</v>
      </c>
      <c r="T81" s="3" t="s">
        <v>21</v>
      </c>
    </row>
    <row r="82" spans="1:20" x14ac:dyDescent="0.25">
      <c r="A82" s="4" t="str">
        <f>HYPERLINK("https://nddot-ixmultiasset.biprod.cloud/#/asset/inventory/nbibridges/3085", "09-110-39.1")</f>
        <v>09-110-39.1</v>
      </c>
      <c r="B82" s="5" t="s">
        <v>803</v>
      </c>
      <c r="C82" s="5" t="s">
        <v>41</v>
      </c>
      <c r="D82" s="5" t="s">
        <v>48</v>
      </c>
      <c r="E82" s="5" t="s">
        <v>15</v>
      </c>
      <c r="F82" s="5" t="s">
        <v>16</v>
      </c>
      <c r="G82" s="5" t="s">
        <v>81</v>
      </c>
      <c r="H82" s="5" t="s">
        <v>18</v>
      </c>
      <c r="I82" s="5" t="s">
        <v>1258</v>
      </c>
      <c r="J82" s="5"/>
      <c r="K82" s="5" t="s">
        <v>19</v>
      </c>
      <c r="L82" s="5" t="s">
        <v>1266</v>
      </c>
      <c r="M82" s="10">
        <v>7</v>
      </c>
      <c r="N82" s="10">
        <v>2025</v>
      </c>
      <c r="O82" s="5" t="s">
        <v>20</v>
      </c>
      <c r="P82" s="10">
        <v>24</v>
      </c>
      <c r="Q82" s="10">
        <f>N82+P82/12</f>
        <v>2027</v>
      </c>
      <c r="R82" s="10">
        <f>Q82+P82/12</f>
        <v>2029</v>
      </c>
      <c r="S82" s="10">
        <f>R82+P82/12</f>
        <v>2031</v>
      </c>
      <c r="T82" s="5" t="s">
        <v>21</v>
      </c>
    </row>
    <row r="83" spans="1:20" x14ac:dyDescent="0.25">
      <c r="A83" s="4" t="str">
        <f>HYPERLINK("https://nddot-ixmultiasset.biprod.cloud/#/asset/inventory/nbibridges/3380", "09-110-40.0")</f>
        <v>09-110-40.0</v>
      </c>
      <c r="B83" s="5" t="s">
        <v>855</v>
      </c>
      <c r="C83" s="5" t="s">
        <v>41</v>
      </c>
      <c r="D83" s="5" t="s">
        <v>48</v>
      </c>
      <c r="E83" s="5" t="s">
        <v>15</v>
      </c>
      <c r="F83" s="5" t="s">
        <v>16</v>
      </c>
      <c r="G83" s="5" t="s">
        <v>174</v>
      </c>
      <c r="H83" s="5" t="s">
        <v>18</v>
      </c>
      <c r="I83" s="5" t="s">
        <v>1258</v>
      </c>
      <c r="J83" s="5"/>
      <c r="K83" s="5"/>
      <c r="L83" s="5" t="s">
        <v>1266</v>
      </c>
      <c r="M83" s="10">
        <v>7</v>
      </c>
      <c r="N83" s="10">
        <v>2025</v>
      </c>
      <c r="O83" s="5" t="s">
        <v>121</v>
      </c>
      <c r="P83" s="10">
        <v>12</v>
      </c>
      <c r="Q83" s="10">
        <f>N83+P83/12</f>
        <v>2026</v>
      </c>
      <c r="R83" s="10">
        <f>Q83+P83/12</f>
        <v>2027</v>
      </c>
      <c r="S83" s="10">
        <f>R83+P83/12</f>
        <v>2028</v>
      </c>
      <c r="T83" s="5" t="s">
        <v>21</v>
      </c>
    </row>
    <row r="84" spans="1:20" x14ac:dyDescent="0.25">
      <c r="A84" s="2" t="str">
        <f>HYPERLINK("https://nddot-ixmultiasset.biprod.cloud/#/asset/inventory/nbibridges/3521", "09-111-39.0")</f>
        <v>09-111-39.0</v>
      </c>
      <c r="B84" s="3" t="s">
        <v>893</v>
      </c>
      <c r="C84" s="3" t="s">
        <v>41</v>
      </c>
      <c r="D84" s="3" t="s">
        <v>48</v>
      </c>
      <c r="E84" s="3" t="s">
        <v>15</v>
      </c>
      <c r="F84" s="3" t="s">
        <v>16</v>
      </c>
      <c r="G84" s="3" t="s">
        <v>181</v>
      </c>
      <c r="H84" s="3" t="s">
        <v>25</v>
      </c>
      <c r="I84" s="3" t="s">
        <v>1282</v>
      </c>
      <c r="J84" s="3"/>
      <c r="K84" s="3"/>
      <c r="L84" s="3" t="s">
        <v>1251</v>
      </c>
      <c r="M84" s="9">
        <v>6</v>
      </c>
      <c r="N84" s="9">
        <v>2025</v>
      </c>
      <c r="O84" s="3" t="s">
        <v>121</v>
      </c>
      <c r="P84" s="9">
        <v>12</v>
      </c>
      <c r="Q84" s="9">
        <f>N84+P84/12</f>
        <v>2026</v>
      </c>
      <c r="R84" s="9">
        <f>Q84+P84/12</f>
        <v>2027</v>
      </c>
      <c r="S84" s="9">
        <f>R84+P84/12</f>
        <v>2028</v>
      </c>
      <c r="T84" s="3" t="s">
        <v>21</v>
      </c>
    </row>
    <row r="85" spans="1:20" x14ac:dyDescent="0.25">
      <c r="A85" s="4" t="str">
        <f>HYPERLINK("https://nddot-ixmultiasset.biprod.cloud/#/asset/inventory/nbibridges/3676", "09-111-42.0")</f>
        <v>09-111-42.0</v>
      </c>
      <c r="B85" s="5" t="s">
        <v>928</v>
      </c>
      <c r="C85" s="5" t="s">
        <v>41</v>
      </c>
      <c r="D85" s="5" t="s">
        <v>23</v>
      </c>
      <c r="E85" s="5" t="s">
        <v>15</v>
      </c>
      <c r="F85" s="5" t="s">
        <v>16</v>
      </c>
      <c r="G85" s="5" t="s">
        <v>115</v>
      </c>
      <c r="H85" s="5" t="s">
        <v>25</v>
      </c>
      <c r="I85" s="5" t="s">
        <v>1252</v>
      </c>
      <c r="J85" s="5"/>
      <c r="K85" s="5"/>
      <c r="L85" s="5" t="s">
        <v>1266</v>
      </c>
      <c r="M85" s="10">
        <v>7</v>
      </c>
      <c r="N85" s="10">
        <v>2025</v>
      </c>
      <c r="O85" s="5" t="s">
        <v>35</v>
      </c>
      <c r="P85" s="10">
        <v>48</v>
      </c>
      <c r="Q85" s="10">
        <f>N85+P85/12</f>
        <v>2029</v>
      </c>
      <c r="R85" s="10">
        <f>Q85+P85/12</f>
        <v>2033</v>
      </c>
      <c r="S85" s="10">
        <f>R85+P85/12</f>
        <v>2037</v>
      </c>
      <c r="T85" s="5" t="s">
        <v>21</v>
      </c>
    </row>
    <row r="86" spans="1:20" x14ac:dyDescent="0.25">
      <c r="A86" s="2" t="str">
        <f>HYPERLINK("https://nddot-ixmultiasset.biprod.cloud/#/asset/inventory/nbibridges/3502", "09-113-24.0")</f>
        <v>09-113-24.0</v>
      </c>
      <c r="B86" s="3" t="s">
        <v>884</v>
      </c>
      <c r="C86" s="3" t="s">
        <v>41</v>
      </c>
      <c r="D86" s="3" t="s">
        <v>23</v>
      </c>
      <c r="E86" s="3" t="s">
        <v>15</v>
      </c>
      <c r="F86" s="3" t="s">
        <v>16</v>
      </c>
      <c r="G86" s="3" t="s">
        <v>162</v>
      </c>
      <c r="H86" s="3" t="s">
        <v>25</v>
      </c>
      <c r="I86" s="3" t="s">
        <v>1252</v>
      </c>
      <c r="J86" s="3"/>
      <c r="K86" s="3"/>
      <c r="L86" s="3" t="s">
        <v>1266</v>
      </c>
      <c r="M86" s="9">
        <v>7</v>
      </c>
      <c r="N86" s="9">
        <v>2025</v>
      </c>
      <c r="O86" s="3" t="s">
        <v>35</v>
      </c>
      <c r="P86" s="9">
        <v>48</v>
      </c>
      <c r="Q86" s="9">
        <f>N86+P86/12</f>
        <v>2029</v>
      </c>
      <c r="R86" s="9">
        <f>Q86+P86/12</f>
        <v>2033</v>
      </c>
      <c r="S86" s="9">
        <f>R86+P86/12</f>
        <v>2037</v>
      </c>
      <c r="T86" s="3" t="s">
        <v>21</v>
      </c>
    </row>
    <row r="87" spans="1:20" x14ac:dyDescent="0.25">
      <c r="A87" s="2" t="str">
        <f>HYPERLINK("https://nddot-ixmultiasset.biprod.cloud/#/asset/inventory/nbibridges/3541", "09-113-28.0")</f>
        <v>09-113-28.0</v>
      </c>
      <c r="B87" s="3" t="s">
        <v>896</v>
      </c>
      <c r="C87" s="3" t="s">
        <v>41</v>
      </c>
      <c r="D87" s="3" t="s">
        <v>23</v>
      </c>
      <c r="E87" s="3" t="s">
        <v>15</v>
      </c>
      <c r="F87" s="3" t="s">
        <v>16</v>
      </c>
      <c r="G87" s="3" t="s">
        <v>162</v>
      </c>
      <c r="H87" s="3" t="s">
        <v>25</v>
      </c>
      <c r="I87" s="3" t="s">
        <v>1252</v>
      </c>
      <c r="J87" s="3"/>
      <c r="K87" s="3"/>
      <c r="L87" s="3" t="s">
        <v>1266</v>
      </c>
      <c r="M87" s="9">
        <v>7</v>
      </c>
      <c r="N87" s="9">
        <v>2025</v>
      </c>
      <c r="O87" s="3" t="s">
        <v>35</v>
      </c>
      <c r="P87" s="9">
        <v>48</v>
      </c>
      <c r="Q87" s="9">
        <f>N87+P87/12</f>
        <v>2029</v>
      </c>
      <c r="R87" s="9">
        <f>Q87+P87/12</f>
        <v>2033</v>
      </c>
      <c r="S87" s="9">
        <f>R87+P87/12</f>
        <v>2037</v>
      </c>
      <c r="T87" s="3" t="s">
        <v>21</v>
      </c>
    </row>
    <row r="88" spans="1:20" x14ac:dyDescent="0.25">
      <c r="A88" s="2" t="str">
        <f>HYPERLINK("https://nddot-ixmultiasset.biprod.cloud/#/asset/inventory/nbibridges/3750", "09-113-28.1")</f>
        <v>09-113-28.1</v>
      </c>
      <c r="B88" s="3" t="s">
        <v>939</v>
      </c>
      <c r="C88" s="3" t="s">
        <v>41</v>
      </c>
      <c r="D88" s="3" t="s">
        <v>105</v>
      </c>
      <c r="E88" s="3" t="s">
        <v>15</v>
      </c>
      <c r="F88" s="3" t="s">
        <v>16</v>
      </c>
      <c r="G88" s="3" t="s">
        <v>433</v>
      </c>
      <c r="H88" s="3" t="s">
        <v>25</v>
      </c>
      <c r="I88" s="3" t="s">
        <v>1252</v>
      </c>
      <c r="J88" s="3"/>
      <c r="K88" s="3"/>
      <c r="L88" s="3" t="s">
        <v>1266</v>
      </c>
      <c r="M88" s="9">
        <v>7</v>
      </c>
      <c r="N88" s="9">
        <v>2025</v>
      </c>
      <c r="O88" s="3" t="s">
        <v>35</v>
      </c>
      <c r="P88" s="9">
        <v>48</v>
      </c>
      <c r="Q88" s="9">
        <f>N88+P88/12</f>
        <v>2029</v>
      </c>
      <c r="R88" s="9">
        <f>Q88+P88/12</f>
        <v>2033</v>
      </c>
      <c r="S88" s="9">
        <f>R88+P88/12</f>
        <v>2037</v>
      </c>
      <c r="T88" s="3" t="s">
        <v>21</v>
      </c>
    </row>
    <row r="89" spans="1:20" x14ac:dyDescent="0.25">
      <c r="A89" s="4" t="str">
        <f>HYPERLINK("https://nddot-ixmultiasset.biprod.cloud/#/asset/inventory/nbibridges/3930", "09-113-39.1")</f>
        <v>09-113-39.1</v>
      </c>
      <c r="B89" s="5" t="s">
        <v>967</v>
      </c>
      <c r="C89" s="5" t="s">
        <v>41</v>
      </c>
      <c r="D89" s="5" t="s">
        <v>48</v>
      </c>
      <c r="E89" s="5" t="s">
        <v>15</v>
      </c>
      <c r="F89" s="5" t="s">
        <v>16</v>
      </c>
      <c r="G89" s="5" t="s">
        <v>395</v>
      </c>
      <c r="H89" s="5" t="s">
        <v>25</v>
      </c>
      <c r="I89" s="5" t="s">
        <v>1252</v>
      </c>
      <c r="J89" s="5"/>
      <c r="K89" s="5"/>
      <c r="L89" s="5" t="s">
        <v>1266</v>
      </c>
      <c r="M89" s="10">
        <v>7</v>
      </c>
      <c r="N89" s="10">
        <v>2025</v>
      </c>
      <c r="O89" s="5" t="s">
        <v>35</v>
      </c>
      <c r="P89" s="10">
        <v>48</v>
      </c>
      <c r="Q89" s="10">
        <f>N89+P89/12</f>
        <v>2029</v>
      </c>
      <c r="R89" s="10">
        <f>Q89+P89/12</f>
        <v>2033</v>
      </c>
      <c r="S89" s="10">
        <f>R89+P89/12</f>
        <v>2037</v>
      </c>
      <c r="T89" s="5" t="s">
        <v>21</v>
      </c>
    </row>
    <row r="90" spans="1:20" x14ac:dyDescent="0.25">
      <c r="A90" s="2" t="str">
        <f>HYPERLINK("https://nddot-ixmultiasset.biprod.cloud/#/asset/inventory/nbibridges/4043", "09-113-39.2")</f>
        <v>09-113-39.2</v>
      </c>
      <c r="B90" s="3" t="s">
        <v>990</v>
      </c>
      <c r="C90" s="3" t="s">
        <v>41</v>
      </c>
      <c r="D90" s="3" t="s">
        <v>48</v>
      </c>
      <c r="E90" s="3" t="s">
        <v>15</v>
      </c>
      <c r="F90" s="3" t="s">
        <v>16</v>
      </c>
      <c r="G90" s="3" t="s">
        <v>174</v>
      </c>
      <c r="H90" s="3" t="s">
        <v>25</v>
      </c>
      <c r="I90" s="3" t="s">
        <v>1252</v>
      </c>
      <c r="J90" s="3"/>
      <c r="K90" s="3"/>
      <c r="L90" s="3" t="s">
        <v>1266</v>
      </c>
      <c r="M90" s="9">
        <v>7</v>
      </c>
      <c r="N90" s="9">
        <v>2025</v>
      </c>
      <c r="O90" s="3" t="s">
        <v>35</v>
      </c>
      <c r="P90" s="9">
        <v>48</v>
      </c>
      <c r="Q90" s="9">
        <f>N90+P90/12</f>
        <v>2029</v>
      </c>
      <c r="R90" s="9">
        <f>Q90+P90/12</f>
        <v>2033</v>
      </c>
      <c r="S90" s="9">
        <f>R90+P90/12</f>
        <v>2037</v>
      </c>
      <c r="T90" s="3" t="s">
        <v>21</v>
      </c>
    </row>
    <row r="91" spans="1:20" x14ac:dyDescent="0.25">
      <c r="A91" s="2" t="str">
        <f>HYPERLINK("https://nddot-ixmultiasset.biprod.cloud/#/asset/inventory/nbibridges/4305", "09-114-03.0")</f>
        <v>09-114-03.0</v>
      </c>
      <c r="B91" s="3" t="s">
        <v>1028</v>
      </c>
      <c r="C91" s="3" t="s">
        <v>41</v>
      </c>
      <c r="D91" s="3" t="s">
        <v>23</v>
      </c>
      <c r="E91" s="3" t="s">
        <v>15</v>
      </c>
      <c r="F91" s="3" t="s">
        <v>16</v>
      </c>
      <c r="G91" s="3" t="s">
        <v>106</v>
      </c>
      <c r="H91" s="3" t="s">
        <v>18</v>
      </c>
      <c r="I91" s="3" t="s">
        <v>1277</v>
      </c>
      <c r="J91" s="3"/>
      <c r="K91" s="3"/>
      <c r="L91" s="3" t="s">
        <v>1267</v>
      </c>
      <c r="M91" s="9">
        <v>9</v>
      </c>
      <c r="N91" s="9">
        <v>2023</v>
      </c>
      <c r="O91" s="3" t="s">
        <v>20</v>
      </c>
      <c r="P91" s="9">
        <v>24</v>
      </c>
      <c r="Q91" s="9">
        <f>N91+P91/12</f>
        <v>2025</v>
      </c>
      <c r="R91" s="9">
        <f>Q91+P91/12</f>
        <v>2027</v>
      </c>
      <c r="S91" s="9">
        <f>R91+P91/12</f>
        <v>2029</v>
      </c>
      <c r="T91" s="3" t="s">
        <v>21</v>
      </c>
    </row>
    <row r="92" spans="1:20" x14ac:dyDescent="0.25">
      <c r="A92" s="4" t="str">
        <f>HYPERLINK("https://nddot-ixmultiasset.biprod.cloud/#/asset/inventory/nbibridges/3942", "09-114-26.0")</f>
        <v>09-114-26.0</v>
      </c>
      <c r="B92" s="5" t="s">
        <v>972</v>
      </c>
      <c r="C92" s="5" t="s">
        <v>41</v>
      </c>
      <c r="D92" s="5" t="s">
        <v>973</v>
      </c>
      <c r="E92" s="5" t="s">
        <v>15</v>
      </c>
      <c r="F92" s="5" t="s">
        <v>16</v>
      </c>
      <c r="G92" s="5" t="s">
        <v>69</v>
      </c>
      <c r="H92" s="5" t="s">
        <v>18</v>
      </c>
      <c r="I92" s="5" t="s">
        <v>1258</v>
      </c>
      <c r="J92" s="5"/>
      <c r="K92" s="5" t="s">
        <v>19</v>
      </c>
      <c r="L92" s="5" t="s">
        <v>1266</v>
      </c>
      <c r="M92" s="10">
        <v>7</v>
      </c>
      <c r="N92" s="10">
        <v>2025</v>
      </c>
      <c r="O92" s="5" t="s">
        <v>20</v>
      </c>
      <c r="P92" s="10">
        <v>24</v>
      </c>
      <c r="Q92" s="10">
        <f>N92+P92/12</f>
        <v>2027</v>
      </c>
      <c r="R92" s="10">
        <f>Q92+P92/12</f>
        <v>2029</v>
      </c>
      <c r="S92" s="10">
        <f>R92+P92/12</f>
        <v>2031</v>
      </c>
      <c r="T92" s="5" t="s">
        <v>21</v>
      </c>
    </row>
    <row r="93" spans="1:20" x14ac:dyDescent="0.25">
      <c r="A93" s="2" t="str">
        <f>HYPERLINK("https://nddot-ixmultiasset.biprod.cloud/#/asset/inventory/nbibridges/4383", "09-114-28.0")</f>
        <v>09-114-28.0</v>
      </c>
      <c r="B93" s="3" t="s">
        <v>1041</v>
      </c>
      <c r="C93" s="3" t="s">
        <v>41</v>
      </c>
      <c r="D93" s="3" t="s">
        <v>23</v>
      </c>
      <c r="E93" s="3" t="s">
        <v>15</v>
      </c>
      <c r="F93" s="3" t="s">
        <v>16</v>
      </c>
      <c r="G93" s="3" t="s">
        <v>162</v>
      </c>
      <c r="H93" s="3" t="s">
        <v>25</v>
      </c>
      <c r="I93" s="3" t="s">
        <v>1252</v>
      </c>
      <c r="J93" s="3"/>
      <c r="K93" s="3"/>
      <c r="L93" s="3" t="s">
        <v>1266</v>
      </c>
      <c r="M93" s="9">
        <v>7</v>
      </c>
      <c r="N93" s="9">
        <v>2025</v>
      </c>
      <c r="O93" s="3" t="s">
        <v>35</v>
      </c>
      <c r="P93" s="9">
        <v>48</v>
      </c>
      <c r="Q93" s="9">
        <f>N93+P93/12</f>
        <v>2029</v>
      </c>
      <c r="R93" s="9">
        <f>Q93+P93/12</f>
        <v>2033</v>
      </c>
      <c r="S93" s="9">
        <f>R93+P93/12</f>
        <v>2037</v>
      </c>
      <c r="T93" s="3" t="s">
        <v>21</v>
      </c>
    </row>
    <row r="94" spans="1:20" x14ac:dyDescent="0.25">
      <c r="A94" s="4" t="str">
        <f>HYPERLINK("https://nddot-ixmultiasset.biprod.cloud/#/asset/inventory/nbibridges/4093", "09-114-38.0")</f>
        <v>09-114-38.0</v>
      </c>
      <c r="B94" s="5" t="s">
        <v>996</v>
      </c>
      <c r="C94" s="5" t="s">
        <v>41</v>
      </c>
      <c r="D94" s="5" t="s">
        <v>48</v>
      </c>
      <c r="E94" s="5" t="s">
        <v>544</v>
      </c>
      <c r="F94" s="5" t="s">
        <v>16</v>
      </c>
      <c r="G94" s="5" t="s">
        <v>212</v>
      </c>
      <c r="H94" s="5" t="s">
        <v>25</v>
      </c>
      <c r="I94" s="5" t="s">
        <v>1262</v>
      </c>
      <c r="J94" s="5"/>
      <c r="K94" s="5"/>
      <c r="L94" s="5" t="s">
        <v>1266</v>
      </c>
      <c r="M94" s="10">
        <v>7</v>
      </c>
      <c r="N94" s="10">
        <v>2025</v>
      </c>
      <c r="O94" s="5" t="s">
        <v>20</v>
      </c>
      <c r="P94" s="10">
        <v>24</v>
      </c>
      <c r="Q94" s="10">
        <f>N94+P94/12</f>
        <v>2027</v>
      </c>
      <c r="R94" s="10">
        <f>Q94+P94/12</f>
        <v>2029</v>
      </c>
      <c r="S94" s="10">
        <f>R94+P94/12</f>
        <v>2031</v>
      </c>
      <c r="T94" s="5" t="s">
        <v>21</v>
      </c>
    </row>
    <row r="95" spans="1:20" x14ac:dyDescent="0.25">
      <c r="A95" s="4" t="str">
        <f>HYPERLINK("https://nddot-ixmultiasset.biprod.cloud/#/asset/inventory/nbibridges/4482", "09-115-20.0")</f>
        <v>09-115-20.0</v>
      </c>
      <c r="B95" s="5" t="s">
        <v>1052</v>
      </c>
      <c r="C95" s="5" t="s">
        <v>41</v>
      </c>
      <c r="D95" s="5" t="s">
        <v>23</v>
      </c>
      <c r="E95" s="5" t="s">
        <v>15</v>
      </c>
      <c r="F95" s="5" t="s">
        <v>16</v>
      </c>
      <c r="G95" s="5" t="s">
        <v>69</v>
      </c>
      <c r="H95" s="5" t="s">
        <v>18</v>
      </c>
      <c r="I95" s="5" t="s">
        <v>1258</v>
      </c>
      <c r="J95" s="5"/>
      <c r="K95" s="5" t="s">
        <v>19</v>
      </c>
      <c r="L95" s="5" t="s">
        <v>1273</v>
      </c>
      <c r="M95" s="10">
        <v>5</v>
      </c>
      <c r="N95" s="10">
        <v>2025</v>
      </c>
      <c r="O95" s="5" t="s">
        <v>20</v>
      </c>
      <c r="P95" s="10">
        <v>24</v>
      </c>
      <c r="Q95" s="10">
        <f>N95+P95/12</f>
        <v>2027</v>
      </c>
      <c r="R95" s="10">
        <f>Q95+P95/12</f>
        <v>2029</v>
      </c>
      <c r="S95" s="10">
        <f>R95+P95/12</f>
        <v>2031</v>
      </c>
      <c r="T95" s="5" t="s">
        <v>21</v>
      </c>
    </row>
    <row r="96" spans="1:20" x14ac:dyDescent="0.25">
      <c r="A96" s="4" t="str">
        <f>HYPERLINK("https://nddot-ixmultiasset.biprod.cloud/#/asset/inventory/nbibridges/4566", "09-116-01.0")</f>
        <v>09-116-01.0</v>
      </c>
      <c r="B96" s="5" t="s">
        <v>1076</v>
      </c>
      <c r="C96" s="5" t="s">
        <v>41</v>
      </c>
      <c r="D96" s="5" t="s">
        <v>23</v>
      </c>
      <c r="E96" s="5" t="s">
        <v>15</v>
      </c>
      <c r="F96" s="5" t="s">
        <v>16</v>
      </c>
      <c r="G96" s="5" t="s">
        <v>585</v>
      </c>
      <c r="H96" s="5" t="s">
        <v>25</v>
      </c>
      <c r="I96" s="5" t="s">
        <v>1276</v>
      </c>
      <c r="J96" s="5"/>
      <c r="K96" s="5" t="s">
        <v>19</v>
      </c>
      <c r="L96" s="5" t="s">
        <v>1267</v>
      </c>
      <c r="M96" s="10">
        <v>9</v>
      </c>
      <c r="N96" s="10">
        <v>2023</v>
      </c>
      <c r="O96" s="5" t="s">
        <v>20</v>
      </c>
      <c r="P96" s="10">
        <v>24</v>
      </c>
      <c r="Q96" s="10">
        <f>N96+P96/12</f>
        <v>2025</v>
      </c>
      <c r="R96" s="10">
        <f>Q96+P96/12</f>
        <v>2027</v>
      </c>
      <c r="S96" s="10">
        <f>R96+P96/12</f>
        <v>2029</v>
      </c>
      <c r="T96" s="5" t="s">
        <v>21</v>
      </c>
    </row>
    <row r="97" spans="1:20" x14ac:dyDescent="0.25">
      <c r="A97" s="2" t="str">
        <f>HYPERLINK("https://nddot-ixmultiasset.biprod.cloud/#/asset/inventory/nbibridges/4804", "09-116-01.1")</f>
        <v>09-116-01.1</v>
      </c>
      <c r="B97" s="3" t="s">
        <v>1120</v>
      </c>
      <c r="C97" s="3" t="s">
        <v>41</v>
      </c>
      <c r="D97" s="3" t="s">
        <v>23</v>
      </c>
      <c r="E97" s="3" t="s">
        <v>15</v>
      </c>
      <c r="F97" s="3" t="s">
        <v>16</v>
      </c>
      <c r="G97" s="3" t="s">
        <v>255</v>
      </c>
      <c r="H97" s="3" t="s">
        <v>25</v>
      </c>
      <c r="I97" s="3" t="s">
        <v>1252</v>
      </c>
      <c r="J97" s="3"/>
      <c r="K97" s="3"/>
      <c r="L97" s="3" t="s">
        <v>1281</v>
      </c>
      <c r="M97" s="9">
        <v>9</v>
      </c>
      <c r="N97" s="9">
        <v>2021</v>
      </c>
      <c r="O97" s="3" t="s">
        <v>35</v>
      </c>
      <c r="P97" s="9">
        <v>48</v>
      </c>
      <c r="Q97" s="9">
        <f>N97+P97/12</f>
        <v>2025</v>
      </c>
      <c r="R97" s="9">
        <f>Q97+P97/12</f>
        <v>2029</v>
      </c>
      <c r="S97" s="9">
        <f>R97+P97/12</f>
        <v>2033</v>
      </c>
      <c r="T97" s="3" t="s">
        <v>21</v>
      </c>
    </row>
    <row r="98" spans="1:20" x14ac:dyDescent="0.25">
      <c r="A98" s="4" t="str">
        <f>HYPERLINK("https://nddot-ixmultiasset.biprod.cloud/#/asset/inventory/nbibridges/4948", "09-116-15.0")</f>
        <v>09-116-15.0</v>
      </c>
      <c r="B98" s="5" t="s">
        <v>1142</v>
      </c>
      <c r="C98" s="5" t="s">
        <v>41</v>
      </c>
      <c r="D98" s="5" t="s">
        <v>42</v>
      </c>
      <c r="E98" s="5" t="s">
        <v>15</v>
      </c>
      <c r="F98" s="5" t="s">
        <v>16</v>
      </c>
      <c r="G98" s="5" t="s">
        <v>258</v>
      </c>
      <c r="H98" s="5" t="s">
        <v>25</v>
      </c>
      <c r="I98" s="5" t="s">
        <v>1252</v>
      </c>
      <c r="J98" s="5"/>
      <c r="K98" s="5"/>
      <c r="L98" s="5" t="s">
        <v>1278</v>
      </c>
      <c r="M98" s="10">
        <v>7</v>
      </c>
      <c r="N98" s="10">
        <v>2024</v>
      </c>
      <c r="O98" s="5" t="s">
        <v>20</v>
      </c>
      <c r="P98" s="10">
        <v>24</v>
      </c>
      <c r="Q98" s="10">
        <f>N98+P98/12</f>
        <v>2026</v>
      </c>
      <c r="R98" s="10">
        <f>Q98+P98/12</f>
        <v>2028</v>
      </c>
      <c r="S98" s="10">
        <f>R98+P98/12</f>
        <v>2030</v>
      </c>
      <c r="T98" s="5" t="s">
        <v>21</v>
      </c>
    </row>
    <row r="99" spans="1:20" x14ac:dyDescent="0.25">
      <c r="A99" s="4" t="str">
        <f>HYPERLINK("https://nddot-ixmultiasset.biprod.cloud/#/asset/inventory/nbibridges/5081", "09-116-17.0")</f>
        <v>09-116-17.0</v>
      </c>
      <c r="B99" s="5" t="s">
        <v>1164</v>
      </c>
      <c r="C99" s="5" t="s">
        <v>41</v>
      </c>
      <c r="D99" s="5" t="s">
        <v>1165</v>
      </c>
      <c r="E99" s="5" t="s">
        <v>15</v>
      </c>
      <c r="F99" s="5" t="s">
        <v>16</v>
      </c>
      <c r="G99" s="5" t="s">
        <v>585</v>
      </c>
      <c r="H99" s="5" t="s">
        <v>25</v>
      </c>
      <c r="I99" s="5" t="s">
        <v>1252</v>
      </c>
      <c r="J99" s="5"/>
      <c r="K99" s="5"/>
      <c r="L99" s="5" t="s">
        <v>1273</v>
      </c>
      <c r="M99" s="10">
        <v>5</v>
      </c>
      <c r="N99" s="10">
        <v>2025</v>
      </c>
      <c r="O99" s="5" t="s">
        <v>20</v>
      </c>
      <c r="P99" s="10">
        <v>24</v>
      </c>
      <c r="Q99" s="10">
        <f>N99+P99/12</f>
        <v>2027</v>
      </c>
      <c r="R99" s="10">
        <f>Q99+P99/12</f>
        <v>2029</v>
      </c>
      <c r="S99" s="10">
        <f>R99+P99/12</f>
        <v>2031</v>
      </c>
      <c r="T99" s="5" t="s">
        <v>21</v>
      </c>
    </row>
    <row r="100" spans="1:20" x14ac:dyDescent="0.25">
      <c r="A100" s="2" t="str">
        <f>HYPERLINK("https://nddot-ixmultiasset.biprod.cloud/#/asset/inventory/nbibridges/104", "09-116-18.1")</f>
        <v>09-116-18.1</v>
      </c>
      <c r="B100" s="3" t="s">
        <v>67</v>
      </c>
      <c r="C100" s="3" t="s">
        <v>41</v>
      </c>
      <c r="D100" s="3" t="s">
        <v>68</v>
      </c>
      <c r="E100" s="3" t="s">
        <v>15</v>
      </c>
      <c r="F100" s="3" t="s">
        <v>16</v>
      </c>
      <c r="G100" s="3" t="s">
        <v>69</v>
      </c>
      <c r="H100" s="3" t="s">
        <v>25</v>
      </c>
      <c r="I100" s="3" t="s">
        <v>1252</v>
      </c>
      <c r="J100" s="3"/>
      <c r="K100" s="3"/>
      <c r="L100" s="3" t="s">
        <v>1273</v>
      </c>
      <c r="M100" s="9">
        <v>5</v>
      </c>
      <c r="N100" s="9">
        <v>2025</v>
      </c>
      <c r="O100" s="3" t="s">
        <v>20</v>
      </c>
      <c r="P100" s="9">
        <v>24</v>
      </c>
      <c r="Q100" s="9">
        <f>N100+P100/12</f>
        <v>2027</v>
      </c>
      <c r="R100" s="9">
        <f>Q100+P100/12</f>
        <v>2029</v>
      </c>
      <c r="S100" s="9">
        <f>R100+P100/12</f>
        <v>2031</v>
      </c>
      <c r="T100" s="3" t="s">
        <v>21</v>
      </c>
    </row>
    <row r="101" spans="1:20" x14ac:dyDescent="0.25">
      <c r="A101" s="2" t="str">
        <f>HYPERLINK("https://nddot-ixmultiasset.biprod.cloud/#/asset/inventory/nbibridges/178", "09-116-20.0")</f>
        <v>09-116-20.0</v>
      </c>
      <c r="B101" s="3" t="s">
        <v>99</v>
      </c>
      <c r="C101" s="3" t="s">
        <v>41</v>
      </c>
      <c r="D101" s="3" t="s">
        <v>68</v>
      </c>
      <c r="E101" s="3" t="s">
        <v>15</v>
      </c>
      <c r="F101" s="3" t="s">
        <v>16</v>
      </c>
      <c r="G101" s="3" t="s">
        <v>100</v>
      </c>
      <c r="H101" s="3" t="s">
        <v>25</v>
      </c>
      <c r="I101" s="3" t="s">
        <v>1252</v>
      </c>
      <c r="J101" s="3"/>
      <c r="K101" s="3"/>
      <c r="L101" s="3" t="s">
        <v>1278</v>
      </c>
      <c r="M101" s="9">
        <v>7</v>
      </c>
      <c r="N101" s="9">
        <v>2024</v>
      </c>
      <c r="O101" s="3" t="s">
        <v>20</v>
      </c>
      <c r="P101" s="9">
        <v>24</v>
      </c>
      <c r="Q101" s="9">
        <f>N101+P101/12</f>
        <v>2026</v>
      </c>
      <c r="R101" s="9">
        <f>Q101+P101/12</f>
        <v>2028</v>
      </c>
      <c r="S101" s="9">
        <f>R101+P101/12</f>
        <v>2030</v>
      </c>
      <c r="T101" s="3" t="s">
        <v>21</v>
      </c>
    </row>
    <row r="102" spans="1:20" x14ac:dyDescent="0.25">
      <c r="A102" s="2" t="str">
        <f>HYPERLINK("https://nddot-ixmultiasset.biprod.cloud/#/asset/inventory/nbibridges/304", "09-116-37.0")</f>
        <v>09-116-37.0</v>
      </c>
      <c r="B102" s="3" t="s">
        <v>155</v>
      </c>
      <c r="C102" s="3" t="s">
        <v>41</v>
      </c>
      <c r="D102" s="3" t="s">
        <v>48</v>
      </c>
      <c r="E102" s="3" t="s">
        <v>15</v>
      </c>
      <c r="F102" s="3" t="s">
        <v>16</v>
      </c>
      <c r="G102" s="3" t="s">
        <v>156</v>
      </c>
      <c r="H102" s="3" t="s">
        <v>25</v>
      </c>
      <c r="I102" s="3" t="s">
        <v>1252</v>
      </c>
      <c r="J102" s="3"/>
      <c r="K102" s="3"/>
      <c r="L102" s="3" t="s">
        <v>1266</v>
      </c>
      <c r="M102" s="9">
        <v>7</v>
      </c>
      <c r="N102" s="9">
        <v>2025</v>
      </c>
      <c r="O102" s="3" t="s">
        <v>20</v>
      </c>
      <c r="P102" s="9">
        <v>24</v>
      </c>
      <c r="Q102" s="9">
        <f>N102+P102/12</f>
        <v>2027</v>
      </c>
      <c r="R102" s="9">
        <f>Q102+P102/12</f>
        <v>2029</v>
      </c>
      <c r="S102" s="9">
        <f>R102+P102/12</f>
        <v>2031</v>
      </c>
      <c r="T102" s="3" t="s">
        <v>21</v>
      </c>
    </row>
    <row r="103" spans="1:20" x14ac:dyDescent="0.25">
      <c r="A103" s="4" t="str">
        <f>HYPERLINK("https://nddot-ixmultiasset.biprod.cloud/#/asset/inventory/nbibridges/5194", "09-117-18.1")</f>
        <v>09-117-18.1</v>
      </c>
      <c r="B103" s="5" t="s">
        <v>1220</v>
      </c>
      <c r="C103" s="5" t="s">
        <v>41</v>
      </c>
      <c r="D103" s="5" t="s">
        <v>68</v>
      </c>
      <c r="E103" s="5" t="s">
        <v>1221</v>
      </c>
      <c r="F103" s="5" t="s">
        <v>16</v>
      </c>
      <c r="G103" s="5" t="s">
        <v>358</v>
      </c>
      <c r="H103" s="5" t="s">
        <v>25</v>
      </c>
      <c r="I103" s="5" t="s">
        <v>1252</v>
      </c>
      <c r="J103" s="5"/>
      <c r="K103" s="5"/>
      <c r="L103" s="5" t="s">
        <v>1259</v>
      </c>
      <c r="M103" s="10">
        <v>9</v>
      </c>
      <c r="N103" s="10">
        <v>2024</v>
      </c>
      <c r="O103" s="5" t="s">
        <v>20</v>
      </c>
      <c r="P103" s="10">
        <v>24</v>
      </c>
      <c r="Q103" s="10">
        <f>N103+P103/12</f>
        <v>2026</v>
      </c>
      <c r="R103" s="10">
        <f>Q103+P103/12</f>
        <v>2028</v>
      </c>
      <c r="S103" s="10">
        <f>R103+P103/12</f>
        <v>2030</v>
      </c>
      <c r="T103" s="5" t="s">
        <v>21</v>
      </c>
    </row>
    <row r="104" spans="1:20" x14ac:dyDescent="0.25">
      <c r="A104" s="4" t="str">
        <f>HYPERLINK("https://nddot-ixmultiasset.biprod.cloud/#/asset/inventory/nbibridges/1230", "09-117-19.0")</f>
        <v>09-117-19.0</v>
      </c>
      <c r="B104" s="5" t="s">
        <v>406</v>
      </c>
      <c r="C104" s="5" t="s">
        <v>41</v>
      </c>
      <c r="D104" s="5" t="s">
        <v>68</v>
      </c>
      <c r="E104" s="5" t="s">
        <v>15</v>
      </c>
      <c r="F104" s="5" t="s">
        <v>16</v>
      </c>
      <c r="G104" s="5" t="s">
        <v>69</v>
      </c>
      <c r="H104" s="5" t="s">
        <v>25</v>
      </c>
      <c r="I104" s="5" t="s">
        <v>1282</v>
      </c>
      <c r="J104" s="5"/>
      <c r="K104" s="5" t="s">
        <v>19</v>
      </c>
      <c r="L104" s="5" t="s">
        <v>1273</v>
      </c>
      <c r="M104" s="10">
        <v>5</v>
      </c>
      <c r="N104" s="10">
        <v>2025</v>
      </c>
      <c r="O104" s="5" t="s">
        <v>20</v>
      </c>
      <c r="P104" s="10">
        <v>24</v>
      </c>
      <c r="Q104" s="10">
        <f>N104+P104/12</f>
        <v>2027</v>
      </c>
      <c r="R104" s="10">
        <f>Q104+P104/12</f>
        <v>2029</v>
      </c>
      <c r="S104" s="10">
        <f>R104+P104/12</f>
        <v>2031</v>
      </c>
      <c r="T104" s="5" t="s">
        <v>21</v>
      </c>
    </row>
    <row r="105" spans="1:20" x14ac:dyDescent="0.25">
      <c r="A105" s="4" t="str">
        <f>HYPERLINK("https://nddot-ixmultiasset.biprod.cloud/#/asset/inventory/nbibridges/1683", "09-117-20.0")</f>
        <v>09-117-20.0</v>
      </c>
      <c r="B105" s="5" t="s">
        <v>523</v>
      </c>
      <c r="C105" s="5" t="s">
        <v>41</v>
      </c>
      <c r="D105" s="5" t="s">
        <v>23</v>
      </c>
      <c r="E105" s="5" t="s">
        <v>15</v>
      </c>
      <c r="F105" s="5" t="s">
        <v>16</v>
      </c>
      <c r="G105" s="5" t="s">
        <v>69</v>
      </c>
      <c r="H105" s="5" t="s">
        <v>25</v>
      </c>
      <c r="I105" s="5" t="s">
        <v>1258</v>
      </c>
      <c r="J105" s="5"/>
      <c r="K105" s="5" t="s">
        <v>19</v>
      </c>
      <c r="L105" s="5" t="s">
        <v>1273</v>
      </c>
      <c r="M105" s="10">
        <v>5</v>
      </c>
      <c r="N105" s="10">
        <v>2025</v>
      </c>
      <c r="O105" s="5" t="s">
        <v>20</v>
      </c>
      <c r="P105" s="10">
        <v>24</v>
      </c>
      <c r="Q105" s="10">
        <f>N105+P105/12</f>
        <v>2027</v>
      </c>
      <c r="R105" s="10">
        <f>Q105+P105/12</f>
        <v>2029</v>
      </c>
      <c r="S105" s="10">
        <f>R105+P105/12</f>
        <v>2031</v>
      </c>
      <c r="T105" s="5" t="s">
        <v>21</v>
      </c>
    </row>
    <row r="106" spans="1:20" x14ac:dyDescent="0.25">
      <c r="A106" s="2" t="str">
        <f>HYPERLINK("https://nddot-ixmultiasset.biprod.cloud/#/asset/inventory/nbibridges/1850", "09-117-28.0")</f>
        <v>09-117-28.0</v>
      </c>
      <c r="B106" s="3" t="s">
        <v>575</v>
      </c>
      <c r="C106" s="3" t="s">
        <v>41</v>
      </c>
      <c r="D106" s="3" t="s">
        <v>576</v>
      </c>
      <c r="E106" s="3" t="s">
        <v>187</v>
      </c>
      <c r="F106" s="3" t="s">
        <v>16</v>
      </c>
      <c r="G106" s="3" t="s">
        <v>176</v>
      </c>
      <c r="H106" s="3" t="s">
        <v>25</v>
      </c>
      <c r="I106" s="3" t="s">
        <v>1282</v>
      </c>
      <c r="J106" s="3"/>
      <c r="K106" s="3"/>
      <c r="L106" s="3" t="s">
        <v>1266</v>
      </c>
      <c r="M106" s="9">
        <v>7</v>
      </c>
      <c r="N106" s="9">
        <v>2025</v>
      </c>
      <c r="O106" s="3" t="s">
        <v>20</v>
      </c>
      <c r="P106" s="9">
        <v>24</v>
      </c>
      <c r="Q106" s="9">
        <f>N106+P106/12</f>
        <v>2027</v>
      </c>
      <c r="R106" s="9">
        <f>Q106+P106/12</f>
        <v>2029</v>
      </c>
      <c r="S106" s="9">
        <f>R106+P106/12</f>
        <v>2031</v>
      </c>
      <c r="T106" s="3" t="s">
        <v>21</v>
      </c>
    </row>
    <row r="107" spans="1:20" x14ac:dyDescent="0.25">
      <c r="A107" s="4" t="str">
        <f>HYPERLINK("https://nddot-ixmultiasset.biprod.cloud/#/asset/inventory/nbibridges/2423", "09-117-34.0")</f>
        <v>09-117-34.0</v>
      </c>
      <c r="B107" s="5" t="s">
        <v>684</v>
      </c>
      <c r="C107" s="5" t="s">
        <v>41</v>
      </c>
      <c r="D107" s="5" t="s">
        <v>89</v>
      </c>
      <c r="E107" s="5" t="s">
        <v>15</v>
      </c>
      <c r="F107" s="5" t="s">
        <v>16</v>
      </c>
      <c r="G107" s="5" t="s">
        <v>178</v>
      </c>
      <c r="H107" s="5" t="s">
        <v>25</v>
      </c>
      <c r="I107" s="5" t="s">
        <v>1252</v>
      </c>
      <c r="J107" s="5"/>
      <c r="K107" s="5"/>
      <c r="L107" s="5" t="s">
        <v>1266</v>
      </c>
      <c r="M107" s="10">
        <v>7</v>
      </c>
      <c r="N107" s="10">
        <v>2025</v>
      </c>
      <c r="O107" s="5" t="s">
        <v>35</v>
      </c>
      <c r="P107" s="10">
        <v>48</v>
      </c>
      <c r="Q107" s="10">
        <f>N107+P107/12</f>
        <v>2029</v>
      </c>
      <c r="R107" s="10">
        <f>Q107+P107/12</f>
        <v>2033</v>
      </c>
      <c r="S107" s="10">
        <f>R107+P107/12</f>
        <v>2037</v>
      </c>
      <c r="T107" s="5" t="s">
        <v>21</v>
      </c>
    </row>
    <row r="108" spans="1:20" x14ac:dyDescent="0.25">
      <c r="A108" s="2" t="str">
        <f>HYPERLINK("https://nddot-ixmultiasset.biprod.cloud/#/asset/inventory/nbibridges/2640", "09-117-36.0")</f>
        <v>09-117-36.0</v>
      </c>
      <c r="B108" s="3" t="s">
        <v>720</v>
      </c>
      <c r="C108" s="3" t="s">
        <v>41</v>
      </c>
      <c r="D108" s="3" t="s">
        <v>48</v>
      </c>
      <c r="E108" s="3" t="s">
        <v>15</v>
      </c>
      <c r="F108" s="3" t="s">
        <v>16</v>
      </c>
      <c r="G108" s="3" t="s">
        <v>199</v>
      </c>
      <c r="H108" s="3" t="s">
        <v>25</v>
      </c>
      <c r="I108" s="3" t="s">
        <v>1262</v>
      </c>
      <c r="J108" s="3"/>
      <c r="K108" s="3"/>
      <c r="L108" s="3" t="s">
        <v>1266</v>
      </c>
      <c r="M108" s="9">
        <v>7</v>
      </c>
      <c r="N108" s="9">
        <v>2025</v>
      </c>
      <c r="O108" s="3" t="s">
        <v>20</v>
      </c>
      <c r="P108" s="9">
        <v>24</v>
      </c>
      <c r="Q108" s="9">
        <f>N108+P108/12</f>
        <v>2027</v>
      </c>
      <c r="R108" s="9">
        <f>Q108+P108/12</f>
        <v>2029</v>
      </c>
      <c r="S108" s="9">
        <f>R108+P108/12</f>
        <v>2031</v>
      </c>
      <c r="T108" s="3" t="s">
        <v>21</v>
      </c>
    </row>
    <row r="109" spans="1:20" x14ac:dyDescent="0.25">
      <c r="A109" s="2" t="str">
        <f>HYPERLINK("https://nddot-ixmultiasset.biprod.cloud/#/asset/inventory/nbibridges/2938", "09-118-03.0")</f>
        <v>09-118-03.0</v>
      </c>
      <c r="B109" s="3" t="s">
        <v>774</v>
      </c>
      <c r="C109" s="3" t="s">
        <v>41</v>
      </c>
      <c r="D109" s="3" t="s">
        <v>42</v>
      </c>
      <c r="E109" s="3" t="s">
        <v>15</v>
      </c>
      <c r="F109" s="3" t="s">
        <v>16</v>
      </c>
      <c r="G109" s="3" t="s">
        <v>69</v>
      </c>
      <c r="H109" s="3" t="s">
        <v>25</v>
      </c>
      <c r="I109" s="3" t="s">
        <v>1252</v>
      </c>
      <c r="J109" s="3"/>
      <c r="K109" s="3"/>
      <c r="L109" s="3" t="s">
        <v>1267</v>
      </c>
      <c r="M109" s="9">
        <v>9</v>
      </c>
      <c r="N109" s="9">
        <v>2023</v>
      </c>
      <c r="O109" s="3" t="s">
        <v>20</v>
      </c>
      <c r="P109" s="9">
        <v>24</v>
      </c>
      <c r="Q109" s="9">
        <f>N109+P109/12</f>
        <v>2025</v>
      </c>
      <c r="R109" s="9">
        <f>Q109+P109/12</f>
        <v>2027</v>
      </c>
      <c r="S109" s="9">
        <f>R109+P109/12</f>
        <v>2029</v>
      </c>
      <c r="T109" s="3" t="s">
        <v>21</v>
      </c>
    </row>
    <row r="110" spans="1:20" x14ac:dyDescent="0.25">
      <c r="A110" s="2" t="str">
        <f>HYPERLINK("https://nddot-ixmultiasset.biprod.cloud/#/asset/inventory/nbibridges/2776", "09-118-06.0")</f>
        <v>09-118-06.0</v>
      </c>
      <c r="B110" s="3" t="s">
        <v>747</v>
      </c>
      <c r="C110" s="3" t="s">
        <v>41</v>
      </c>
      <c r="D110" s="3" t="s">
        <v>42</v>
      </c>
      <c r="E110" s="3" t="s">
        <v>15</v>
      </c>
      <c r="F110" s="3" t="s">
        <v>16</v>
      </c>
      <c r="G110" s="3" t="s">
        <v>748</v>
      </c>
      <c r="H110" s="3" t="s">
        <v>25</v>
      </c>
      <c r="I110" s="3" t="s">
        <v>1252</v>
      </c>
      <c r="J110" s="3"/>
      <c r="K110" s="3"/>
      <c r="L110" s="3" t="s">
        <v>1273</v>
      </c>
      <c r="M110" s="9">
        <v>5</v>
      </c>
      <c r="N110" s="9">
        <v>2025</v>
      </c>
      <c r="O110" s="3" t="s">
        <v>35</v>
      </c>
      <c r="P110" s="9">
        <v>48</v>
      </c>
      <c r="Q110" s="9">
        <f>N110+P110/12</f>
        <v>2029</v>
      </c>
      <c r="R110" s="9">
        <f>Q110+P110/12</f>
        <v>2033</v>
      </c>
      <c r="S110" s="9">
        <f>R110+P110/12</f>
        <v>2037</v>
      </c>
      <c r="T110" s="3" t="s">
        <v>21</v>
      </c>
    </row>
    <row r="111" spans="1:20" x14ac:dyDescent="0.25">
      <c r="A111" s="4" t="str">
        <f>HYPERLINK("https://nddot-ixmultiasset.biprod.cloud/#/asset/inventory/nbibridges/3268", "09-118-08.0")</f>
        <v>09-118-08.0</v>
      </c>
      <c r="B111" s="5" t="s">
        <v>831</v>
      </c>
      <c r="C111" s="5" t="s">
        <v>41</v>
      </c>
      <c r="D111" s="5" t="s">
        <v>42</v>
      </c>
      <c r="E111" s="5" t="s">
        <v>15</v>
      </c>
      <c r="F111" s="5" t="s">
        <v>16</v>
      </c>
      <c r="G111" s="5" t="s">
        <v>73</v>
      </c>
      <c r="H111" s="5" t="s">
        <v>25</v>
      </c>
      <c r="I111" s="5" t="s">
        <v>1276</v>
      </c>
      <c r="J111" s="5"/>
      <c r="K111" s="5" t="s">
        <v>19</v>
      </c>
      <c r="L111" s="5" t="s">
        <v>1273</v>
      </c>
      <c r="M111" s="10">
        <v>5</v>
      </c>
      <c r="N111" s="10">
        <v>2025</v>
      </c>
      <c r="O111" s="5" t="s">
        <v>121</v>
      </c>
      <c r="P111" s="10">
        <v>12</v>
      </c>
      <c r="Q111" s="10">
        <f>N111+P111/12</f>
        <v>2026</v>
      </c>
      <c r="R111" s="10">
        <f>Q111+P111/12</f>
        <v>2027</v>
      </c>
      <c r="S111" s="10">
        <f>R111+P111/12</f>
        <v>2028</v>
      </c>
      <c r="T111" s="5" t="s">
        <v>21</v>
      </c>
    </row>
    <row r="112" spans="1:20" x14ac:dyDescent="0.25">
      <c r="A112" s="2" t="str">
        <f>HYPERLINK("https://nddot-ixmultiasset.biprod.cloud/#/asset/inventory/nbibridges/5190", "09-118-09.1")</f>
        <v>09-118-09.1</v>
      </c>
      <c r="B112" s="3" t="s">
        <v>1218</v>
      </c>
      <c r="C112" s="3" t="s">
        <v>41</v>
      </c>
      <c r="D112" s="3" t="s">
        <v>42</v>
      </c>
      <c r="E112" s="3" t="s">
        <v>1219</v>
      </c>
      <c r="F112" s="3" t="s">
        <v>16</v>
      </c>
      <c r="G112" s="3" t="s">
        <v>358</v>
      </c>
      <c r="H112" s="3" t="s">
        <v>25</v>
      </c>
      <c r="I112" s="3" t="s">
        <v>1252</v>
      </c>
      <c r="J112" s="3"/>
      <c r="K112" s="3"/>
      <c r="L112" s="3" t="s">
        <v>1260</v>
      </c>
      <c r="M112" s="9">
        <v>8</v>
      </c>
      <c r="N112" s="9">
        <v>2024</v>
      </c>
      <c r="O112" s="3" t="s">
        <v>20</v>
      </c>
      <c r="P112" s="9">
        <v>24</v>
      </c>
      <c r="Q112" s="9">
        <f>N112+P112/12</f>
        <v>2026</v>
      </c>
      <c r="R112" s="9">
        <f>Q112+P112/12</f>
        <v>2028</v>
      </c>
      <c r="S112" s="9">
        <f>R112+P112/12</f>
        <v>2030</v>
      </c>
      <c r="T112" s="3" t="s">
        <v>21</v>
      </c>
    </row>
    <row r="113" spans="1:20" x14ac:dyDescent="0.25">
      <c r="A113" s="4" t="str">
        <f>HYPERLINK("https://nddot-ixmultiasset.biprod.cloud/#/asset/inventory/nbibridges/3741", "09-118-10.0")</f>
        <v>09-118-10.0</v>
      </c>
      <c r="B113" s="5" t="s">
        <v>938</v>
      </c>
      <c r="C113" s="5" t="s">
        <v>41</v>
      </c>
      <c r="D113" s="5" t="s">
        <v>42</v>
      </c>
      <c r="E113" s="5" t="s">
        <v>15</v>
      </c>
      <c r="F113" s="5" t="s">
        <v>16</v>
      </c>
      <c r="G113" s="5" t="s">
        <v>178</v>
      </c>
      <c r="H113" s="5" t="s">
        <v>25</v>
      </c>
      <c r="I113" s="5" t="s">
        <v>1252</v>
      </c>
      <c r="J113" s="5"/>
      <c r="K113" s="5"/>
      <c r="L113" s="5" t="s">
        <v>1273</v>
      </c>
      <c r="M113" s="10">
        <v>5</v>
      </c>
      <c r="N113" s="10">
        <v>2025</v>
      </c>
      <c r="O113" s="5" t="s">
        <v>20</v>
      </c>
      <c r="P113" s="10">
        <v>24</v>
      </c>
      <c r="Q113" s="10">
        <f>N113+P113/12</f>
        <v>2027</v>
      </c>
      <c r="R113" s="10">
        <f>Q113+P113/12</f>
        <v>2029</v>
      </c>
      <c r="S113" s="10">
        <f>R113+P113/12</f>
        <v>2031</v>
      </c>
      <c r="T113" s="5" t="s">
        <v>21</v>
      </c>
    </row>
    <row r="114" spans="1:20" x14ac:dyDescent="0.25">
      <c r="A114" s="4" t="str">
        <f>HYPERLINK("https://nddot-ixmultiasset.biprod.cloud/#/asset/inventory/nbibridges/3933", "09-118-11.0")</f>
        <v>09-118-11.0</v>
      </c>
      <c r="B114" s="5" t="s">
        <v>969</v>
      </c>
      <c r="C114" s="5" t="s">
        <v>41</v>
      </c>
      <c r="D114" s="5" t="s">
        <v>42</v>
      </c>
      <c r="E114" s="5" t="s">
        <v>15</v>
      </c>
      <c r="F114" s="5" t="s">
        <v>16</v>
      </c>
      <c r="G114" s="5" t="s">
        <v>255</v>
      </c>
      <c r="H114" s="5" t="s">
        <v>25</v>
      </c>
      <c r="I114" s="5" t="s">
        <v>1252</v>
      </c>
      <c r="J114" s="5"/>
      <c r="K114" s="5"/>
      <c r="L114" s="5" t="s">
        <v>1273</v>
      </c>
      <c r="M114" s="10">
        <v>5</v>
      </c>
      <c r="N114" s="10">
        <v>2025</v>
      </c>
      <c r="O114" s="5" t="s">
        <v>35</v>
      </c>
      <c r="P114" s="10">
        <v>48</v>
      </c>
      <c r="Q114" s="10">
        <f>N114+P114/12</f>
        <v>2029</v>
      </c>
      <c r="R114" s="10">
        <f>Q114+P114/12</f>
        <v>2033</v>
      </c>
      <c r="S114" s="10">
        <f>R114+P114/12</f>
        <v>2037</v>
      </c>
      <c r="T114" s="5" t="s">
        <v>21</v>
      </c>
    </row>
    <row r="115" spans="1:20" x14ac:dyDescent="0.25">
      <c r="A115" s="4" t="str">
        <f>HYPERLINK("https://nddot-ixmultiasset.biprod.cloud/#/asset/inventory/nbibridges/3969", "09-118-12.0")</f>
        <v>09-118-12.0</v>
      </c>
      <c r="B115" s="5" t="s">
        <v>976</v>
      </c>
      <c r="C115" s="5" t="s">
        <v>41</v>
      </c>
      <c r="D115" s="5" t="s">
        <v>977</v>
      </c>
      <c r="E115" s="5" t="s">
        <v>15</v>
      </c>
      <c r="F115" s="5" t="s">
        <v>16</v>
      </c>
      <c r="G115" s="5" t="s">
        <v>255</v>
      </c>
      <c r="H115" s="5" t="s">
        <v>25</v>
      </c>
      <c r="I115" s="5" t="s">
        <v>1252</v>
      </c>
      <c r="J115" s="5"/>
      <c r="K115" s="5"/>
      <c r="L115" s="5" t="s">
        <v>1273</v>
      </c>
      <c r="M115" s="10">
        <v>5</v>
      </c>
      <c r="N115" s="10">
        <v>2025</v>
      </c>
      <c r="O115" s="5" t="s">
        <v>35</v>
      </c>
      <c r="P115" s="10">
        <v>48</v>
      </c>
      <c r="Q115" s="10">
        <f>N115+P115/12</f>
        <v>2029</v>
      </c>
      <c r="R115" s="10">
        <f>Q115+P115/12</f>
        <v>2033</v>
      </c>
      <c r="S115" s="10">
        <f>R115+P115/12</f>
        <v>2037</v>
      </c>
      <c r="T115" s="5" t="s">
        <v>21</v>
      </c>
    </row>
    <row r="116" spans="1:20" x14ac:dyDescent="0.25">
      <c r="A116" s="2" t="str">
        <f>HYPERLINK("https://nddot-ixmultiasset.biprod.cloud/#/asset/inventory/nbibridges/3544", "09-118-13.0")</f>
        <v>09-118-13.0</v>
      </c>
      <c r="B116" s="3" t="s">
        <v>899</v>
      </c>
      <c r="C116" s="3" t="s">
        <v>41</v>
      </c>
      <c r="D116" s="3" t="s">
        <v>42</v>
      </c>
      <c r="E116" s="3" t="s">
        <v>15</v>
      </c>
      <c r="F116" s="3" t="s">
        <v>16</v>
      </c>
      <c r="G116" s="3" t="s">
        <v>212</v>
      </c>
      <c r="H116" s="3" t="s">
        <v>25</v>
      </c>
      <c r="I116" s="3" t="s">
        <v>1252</v>
      </c>
      <c r="J116" s="3"/>
      <c r="K116" s="3"/>
      <c r="L116" s="3" t="s">
        <v>1273</v>
      </c>
      <c r="M116" s="9">
        <v>5</v>
      </c>
      <c r="N116" s="9">
        <v>2025</v>
      </c>
      <c r="O116" s="3" t="s">
        <v>35</v>
      </c>
      <c r="P116" s="9">
        <v>48</v>
      </c>
      <c r="Q116" s="9">
        <f>N116+P116/12</f>
        <v>2029</v>
      </c>
      <c r="R116" s="9">
        <f>Q116+P116/12</f>
        <v>2033</v>
      </c>
      <c r="S116" s="9">
        <f>R116+P116/12</f>
        <v>2037</v>
      </c>
      <c r="T116" s="3" t="s">
        <v>21</v>
      </c>
    </row>
    <row r="117" spans="1:20" x14ac:dyDescent="0.25">
      <c r="A117" s="4" t="str">
        <f>HYPERLINK("https://nddot-ixmultiasset.biprod.cloud/#/asset/inventory/nbibridges/3974", "09-118-14.0")</f>
        <v>09-118-14.0</v>
      </c>
      <c r="B117" s="5" t="s">
        <v>979</v>
      </c>
      <c r="C117" s="5" t="s">
        <v>41</v>
      </c>
      <c r="D117" s="5" t="s">
        <v>42</v>
      </c>
      <c r="E117" s="5" t="s">
        <v>51</v>
      </c>
      <c r="F117" s="5" t="s">
        <v>16</v>
      </c>
      <c r="G117" s="5" t="s">
        <v>174</v>
      </c>
      <c r="H117" s="5" t="s">
        <v>25</v>
      </c>
      <c r="I117" s="5" t="s">
        <v>1252</v>
      </c>
      <c r="J117" s="5"/>
      <c r="K117" s="5"/>
      <c r="L117" s="5" t="s">
        <v>1273</v>
      </c>
      <c r="M117" s="10">
        <v>5</v>
      </c>
      <c r="N117" s="10">
        <v>2025</v>
      </c>
      <c r="O117" s="5" t="s">
        <v>35</v>
      </c>
      <c r="P117" s="10">
        <v>48</v>
      </c>
      <c r="Q117" s="10">
        <f>N117+P117/12</f>
        <v>2029</v>
      </c>
      <c r="R117" s="10">
        <f>Q117+P117/12</f>
        <v>2033</v>
      </c>
      <c r="S117" s="10">
        <f>R117+P117/12</f>
        <v>2037</v>
      </c>
      <c r="T117" s="5" t="s">
        <v>21</v>
      </c>
    </row>
    <row r="118" spans="1:20" x14ac:dyDescent="0.25">
      <c r="A118" s="2" t="str">
        <f>HYPERLINK("https://nddot-ixmultiasset.biprod.cloud/#/asset/inventory/nbibridges/3931", "09-118-20.0")</f>
        <v>09-118-20.0</v>
      </c>
      <c r="B118" s="3" t="s">
        <v>968</v>
      </c>
      <c r="C118" s="3" t="s">
        <v>41</v>
      </c>
      <c r="D118" s="3" t="s">
        <v>68</v>
      </c>
      <c r="E118" s="3" t="s">
        <v>15</v>
      </c>
      <c r="F118" s="3" t="s">
        <v>16</v>
      </c>
      <c r="G118" s="3" t="s">
        <v>69</v>
      </c>
      <c r="H118" s="3" t="s">
        <v>18</v>
      </c>
      <c r="I118" s="3" t="s">
        <v>1258</v>
      </c>
      <c r="J118" s="3"/>
      <c r="K118" s="3" t="s">
        <v>19</v>
      </c>
      <c r="L118" s="3" t="s">
        <v>1285</v>
      </c>
      <c r="M118" s="9">
        <v>5</v>
      </c>
      <c r="N118" s="9">
        <v>2023</v>
      </c>
      <c r="O118" s="3" t="s">
        <v>20</v>
      </c>
      <c r="P118" s="9">
        <v>24</v>
      </c>
      <c r="Q118" s="9">
        <f>N118+P118/12</f>
        <v>2025</v>
      </c>
      <c r="R118" s="9">
        <f>Q118+P118/12</f>
        <v>2027</v>
      </c>
      <c r="S118" s="9">
        <f>R118+P118/12</f>
        <v>2029</v>
      </c>
      <c r="T118" s="3" t="s">
        <v>21</v>
      </c>
    </row>
    <row r="119" spans="1:20" x14ac:dyDescent="0.25">
      <c r="A119" s="4" t="str">
        <f>HYPERLINK("https://nddot-ixmultiasset.biprod.cloud/#/asset/inventory/nbibridges/4193", "09-118-20.1")</f>
        <v>09-118-20.1</v>
      </c>
      <c r="B119" s="5" t="s">
        <v>1008</v>
      </c>
      <c r="C119" s="5" t="s">
        <v>41</v>
      </c>
      <c r="D119" s="5" t="s">
        <v>68</v>
      </c>
      <c r="E119" s="5" t="s">
        <v>15</v>
      </c>
      <c r="F119" s="5" t="s">
        <v>16</v>
      </c>
      <c r="G119" s="5" t="s">
        <v>69</v>
      </c>
      <c r="H119" s="5" t="s">
        <v>25</v>
      </c>
      <c r="I119" s="5" t="s">
        <v>1258</v>
      </c>
      <c r="J119" s="5"/>
      <c r="K119" s="5" t="s">
        <v>19</v>
      </c>
      <c r="L119" s="5" t="s">
        <v>1285</v>
      </c>
      <c r="M119" s="10">
        <v>5</v>
      </c>
      <c r="N119" s="10">
        <v>2023</v>
      </c>
      <c r="O119" s="5" t="s">
        <v>20</v>
      </c>
      <c r="P119" s="10">
        <v>24</v>
      </c>
      <c r="Q119" s="10">
        <f>N119+P119/12</f>
        <v>2025</v>
      </c>
      <c r="R119" s="10">
        <f>Q119+P119/12</f>
        <v>2027</v>
      </c>
      <c r="S119" s="10">
        <f>R119+P119/12</f>
        <v>2029</v>
      </c>
      <c r="T119" s="5" t="s">
        <v>21</v>
      </c>
    </row>
    <row r="120" spans="1:20" x14ac:dyDescent="0.25">
      <c r="A120" s="4" t="str">
        <f>HYPERLINK("https://nddot-ixmultiasset.biprod.cloud/#/asset/inventory/nbibridges/521", "09-118-21.1")</f>
        <v>09-118-21.1</v>
      </c>
      <c r="B120" s="5" t="s">
        <v>209</v>
      </c>
      <c r="C120" s="5" t="s">
        <v>41</v>
      </c>
      <c r="D120" s="5" t="s">
        <v>68</v>
      </c>
      <c r="E120" s="5" t="s">
        <v>15</v>
      </c>
      <c r="F120" s="5" t="s">
        <v>16</v>
      </c>
      <c r="G120" s="5" t="s">
        <v>207</v>
      </c>
      <c r="H120" s="5" t="s">
        <v>25</v>
      </c>
      <c r="I120" s="5" t="s">
        <v>1252</v>
      </c>
      <c r="J120" s="5"/>
      <c r="K120" s="5"/>
      <c r="L120" s="5" t="s">
        <v>1280</v>
      </c>
      <c r="M120" s="10">
        <v>7</v>
      </c>
      <c r="N120" s="10">
        <v>2023</v>
      </c>
      <c r="O120" s="5" t="s">
        <v>35</v>
      </c>
      <c r="P120" s="10">
        <v>48</v>
      </c>
      <c r="Q120" s="10">
        <f>N120+P120/12</f>
        <v>2027</v>
      </c>
      <c r="R120" s="10">
        <f>Q120+P120/12</f>
        <v>2031</v>
      </c>
      <c r="S120" s="10">
        <f>R120+P120/12</f>
        <v>2035</v>
      </c>
      <c r="T120" s="5" t="s">
        <v>21</v>
      </c>
    </row>
    <row r="121" spans="1:20" x14ac:dyDescent="0.25">
      <c r="A121" s="4" t="str">
        <f>HYPERLINK("https://nddot-ixmultiasset.biprod.cloud/#/asset/inventory/nbibridges/4442", "09-118-28.0")</f>
        <v>09-118-28.0</v>
      </c>
      <c r="B121" s="5" t="s">
        <v>1048</v>
      </c>
      <c r="C121" s="5" t="s">
        <v>41</v>
      </c>
      <c r="D121" s="5" t="s">
        <v>23</v>
      </c>
      <c r="E121" s="5" t="s">
        <v>15</v>
      </c>
      <c r="F121" s="5" t="s">
        <v>16</v>
      </c>
      <c r="G121" s="5" t="s">
        <v>174</v>
      </c>
      <c r="H121" s="5" t="s">
        <v>25</v>
      </c>
      <c r="I121" s="5" t="s">
        <v>1258</v>
      </c>
      <c r="J121" s="5"/>
      <c r="K121" s="5" t="s">
        <v>19</v>
      </c>
      <c r="L121" s="5" t="s">
        <v>1266</v>
      </c>
      <c r="M121" s="10">
        <v>7</v>
      </c>
      <c r="N121" s="10">
        <v>2025</v>
      </c>
      <c r="O121" s="5" t="s">
        <v>20</v>
      </c>
      <c r="P121" s="10">
        <v>24</v>
      </c>
      <c r="Q121" s="10">
        <f>N121+P121/12</f>
        <v>2027</v>
      </c>
      <c r="R121" s="10">
        <f>Q121+P121/12</f>
        <v>2029</v>
      </c>
      <c r="S121" s="10">
        <f>R121+P121/12</f>
        <v>2031</v>
      </c>
      <c r="T121" s="5" t="s">
        <v>21</v>
      </c>
    </row>
    <row r="122" spans="1:20" x14ac:dyDescent="0.25">
      <c r="A122" s="2" t="str">
        <f>HYPERLINK("https://nddot-ixmultiasset.biprod.cloud/#/asset/inventory/nbibridges/4574", "09-118-34.0")</f>
        <v>09-118-34.0</v>
      </c>
      <c r="B122" s="3" t="s">
        <v>1077</v>
      </c>
      <c r="C122" s="3" t="s">
        <v>41</v>
      </c>
      <c r="D122" s="3" t="s">
        <v>1078</v>
      </c>
      <c r="E122" s="3" t="s">
        <v>15</v>
      </c>
      <c r="F122" s="3" t="s">
        <v>16</v>
      </c>
      <c r="G122" s="3" t="s">
        <v>378</v>
      </c>
      <c r="H122" s="3" t="s">
        <v>25</v>
      </c>
      <c r="I122" s="3" t="s">
        <v>1252</v>
      </c>
      <c r="J122" s="3"/>
      <c r="K122" s="3"/>
      <c r="L122" s="3" t="s">
        <v>1266</v>
      </c>
      <c r="M122" s="9">
        <v>7</v>
      </c>
      <c r="N122" s="9">
        <v>2025</v>
      </c>
      <c r="O122" s="3" t="s">
        <v>20</v>
      </c>
      <c r="P122" s="9">
        <v>24</v>
      </c>
      <c r="Q122" s="9">
        <f>N122+P122/12</f>
        <v>2027</v>
      </c>
      <c r="R122" s="9">
        <f>Q122+P122/12</f>
        <v>2029</v>
      </c>
      <c r="S122" s="9">
        <f>R122+P122/12</f>
        <v>2031</v>
      </c>
      <c r="T122" s="3" t="s">
        <v>21</v>
      </c>
    </row>
    <row r="123" spans="1:20" x14ac:dyDescent="0.25">
      <c r="A123" s="2" t="str">
        <f>HYPERLINK("https://nddot-ixmultiasset.biprod.cloud/#/asset/inventory/nbibridges/4756", "09-118-36.0")</f>
        <v>09-118-36.0</v>
      </c>
      <c r="B123" s="3" t="s">
        <v>1118</v>
      </c>
      <c r="C123" s="3" t="s">
        <v>41</v>
      </c>
      <c r="D123" s="3" t="s">
        <v>48</v>
      </c>
      <c r="E123" s="3" t="s">
        <v>15</v>
      </c>
      <c r="F123" s="3" t="s">
        <v>16</v>
      </c>
      <c r="G123" s="3" t="s">
        <v>540</v>
      </c>
      <c r="H123" s="3" t="s">
        <v>25</v>
      </c>
      <c r="I123" s="3" t="s">
        <v>1258</v>
      </c>
      <c r="J123" s="3"/>
      <c r="K123" s="3" t="s">
        <v>19</v>
      </c>
      <c r="L123" s="3" t="s">
        <v>1266</v>
      </c>
      <c r="M123" s="9">
        <v>7</v>
      </c>
      <c r="N123" s="9">
        <v>2025</v>
      </c>
      <c r="O123" s="3" t="s">
        <v>20</v>
      </c>
      <c r="P123" s="9">
        <v>24</v>
      </c>
      <c r="Q123" s="9">
        <f>N123+P123/12</f>
        <v>2027</v>
      </c>
      <c r="R123" s="9">
        <f>Q123+P123/12</f>
        <v>2029</v>
      </c>
      <c r="S123" s="9">
        <f>R123+P123/12</f>
        <v>2031</v>
      </c>
      <c r="T123" s="3" t="s">
        <v>21</v>
      </c>
    </row>
    <row r="124" spans="1:20" x14ac:dyDescent="0.25">
      <c r="A124" s="2" t="str">
        <f>HYPERLINK("https://nddot-ixmultiasset.biprod.cloud/#/asset/inventory/nbibridges/5057", "09-119-15.0")</f>
        <v>09-119-15.0</v>
      </c>
      <c r="B124" s="3" t="s">
        <v>1159</v>
      </c>
      <c r="C124" s="3" t="s">
        <v>41</v>
      </c>
      <c r="D124" s="3" t="s">
        <v>42</v>
      </c>
      <c r="E124" s="3" t="s">
        <v>1160</v>
      </c>
      <c r="F124" s="3" t="s">
        <v>16</v>
      </c>
      <c r="G124" s="3" t="s">
        <v>181</v>
      </c>
      <c r="H124" s="3" t="s">
        <v>25</v>
      </c>
      <c r="I124" s="3" t="s">
        <v>1258</v>
      </c>
      <c r="J124" s="3"/>
      <c r="K124" s="3" t="s">
        <v>202</v>
      </c>
      <c r="L124" s="3" t="s">
        <v>1273</v>
      </c>
      <c r="M124" s="9">
        <v>5</v>
      </c>
      <c r="N124" s="9">
        <v>2025</v>
      </c>
      <c r="O124" s="3" t="s">
        <v>20</v>
      </c>
      <c r="P124" s="9">
        <v>24</v>
      </c>
      <c r="Q124" s="9">
        <f>N124+P124/12</f>
        <v>2027</v>
      </c>
      <c r="R124" s="9">
        <f>Q124+P124/12</f>
        <v>2029</v>
      </c>
      <c r="S124" s="9">
        <f>R124+P124/12</f>
        <v>2031</v>
      </c>
      <c r="T124" s="3" t="s">
        <v>21</v>
      </c>
    </row>
    <row r="125" spans="1:20" x14ac:dyDescent="0.25">
      <c r="A125" s="2" t="str">
        <f>HYPERLINK("https://nddot-ixmultiasset.biprod.cloud/#/asset/inventory/nbibridges/4835", "09-119-26.0")</f>
        <v>09-119-26.0</v>
      </c>
      <c r="B125" s="3" t="s">
        <v>1124</v>
      </c>
      <c r="C125" s="3" t="s">
        <v>41</v>
      </c>
      <c r="D125" s="3" t="s">
        <v>149</v>
      </c>
      <c r="E125" s="3" t="s">
        <v>15</v>
      </c>
      <c r="F125" s="3" t="s">
        <v>16</v>
      </c>
      <c r="G125" s="3" t="s">
        <v>115</v>
      </c>
      <c r="H125" s="3" t="s">
        <v>25</v>
      </c>
      <c r="I125" s="3" t="s">
        <v>1252</v>
      </c>
      <c r="J125" s="3"/>
      <c r="K125" s="3"/>
      <c r="L125" s="3" t="s">
        <v>1266</v>
      </c>
      <c r="M125" s="9">
        <v>7</v>
      </c>
      <c r="N125" s="9">
        <v>2025</v>
      </c>
      <c r="O125" s="3" t="s">
        <v>35</v>
      </c>
      <c r="P125" s="9">
        <v>48</v>
      </c>
      <c r="Q125" s="9">
        <f>N125+P125/12</f>
        <v>2029</v>
      </c>
      <c r="R125" s="9">
        <f>Q125+P125/12</f>
        <v>2033</v>
      </c>
      <c r="S125" s="9">
        <f>R125+P125/12</f>
        <v>2037</v>
      </c>
      <c r="T125" s="3" t="s">
        <v>21</v>
      </c>
    </row>
    <row r="126" spans="1:20" x14ac:dyDescent="0.25">
      <c r="A126" s="2" t="str">
        <f>HYPERLINK("https://nddot-ixmultiasset.biprod.cloud/#/asset/inventory/nbibridges/4929", "09-119-28.0")</f>
        <v>09-119-28.0</v>
      </c>
      <c r="B126" s="3" t="s">
        <v>1141</v>
      </c>
      <c r="C126" s="3" t="s">
        <v>41</v>
      </c>
      <c r="D126" s="3" t="s">
        <v>23</v>
      </c>
      <c r="E126" s="3" t="s">
        <v>15</v>
      </c>
      <c r="F126" s="3" t="s">
        <v>16</v>
      </c>
      <c r="G126" s="3" t="s">
        <v>255</v>
      </c>
      <c r="H126" s="3" t="s">
        <v>25</v>
      </c>
      <c r="I126" s="3" t="s">
        <v>1252</v>
      </c>
      <c r="J126" s="3"/>
      <c r="K126" s="3"/>
      <c r="L126" s="3" t="s">
        <v>1266</v>
      </c>
      <c r="M126" s="9">
        <v>7</v>
      </c>
      <c r="N126" s="9">
        <v>2025</v>
      </c>
      <c r="O126" s="3" t="s">
        <v>35</v>
      </c>
      <c r="P126" s="9">
        <v>48</v>
      </c>
      <c r="Q126" s="9">
        <f>N126+P126/12</f>
        <v>2029</v>
      </c>
      <c r="R126" s="9">
        <f>Q126+P126/12</f>
        <v>2033</v>
      </c>
      <c r="S126" s="9">
        <f>R126+P126/12</f>
        <v>2037</v>
      </c>
      <c r="T126" s="3" t="s">
        <v>21</v>
      </c>
    </row>
    <row r="127" spans="1:20" x14ac:dyDescent="0.25">
      <c r="A127" s="4" t="str">
        <f>HYPERLINK("https://nddot-ixmultiasset.biprod.cloud/#/asset/inventory/nbibridges/4965", "09-119-33.0")</f>
        <v>09-119-33.0</v>
      </c>
      <c r="B127" s="5" t="s">
        <v>1147</v>
      </c>
      <c r="C127" s="5" t="s">
        <v>41</v>
      </c>
      <c r="D127" s="5" t="s">
        <v>1078</v>
      </c>
      <c r="E127" s="5" t="s">
        <v>15</v>
      </c>
      <c r="F127" s="5" t="s">
        <v>16</v>
      </c>
      <c r="G127" s="5" t="s">
        <v>585</v>
      </c>
      <c r="H127" s="5" t="s">
        <v>25</v>
      </c>
      <c r="I127" s="5" t="s">
        <v>1252</v>
      </c>
      <c r="J127" s="5"/>
      <c r="K127" s="5"/>
      <c r="L127" s="5" t="s">
        <v>1266</v>
      </c>
      <c r="M127" s="10">
        <v>7</v>
      </c>
      <c r="N127" s="10">
        <v>2025</v>
      </c>
      <c r="O127" s="5" t="s">
        <v>20</v>
      </c>
      <c r="P127" s="10">
        <v>24</v>
      </c>
      <c r="Q127" s="10">
        <f>N127+P127/12</f>
        <v>2027</v>
      </c>
      <c r="R127" s="10">
        <f>Q127+P127/12</f>
        <v>2029</v>
      </c>
      <c r="S127" s="10">
        <f>R127+P127/12</f>
        <v>2031</v>
      </c>
      <c r="T127" s="5" t="s">
        <v>21</v>
      </c>
    </row>
    <row r="128" spans="1:20" x14ac:dyDescent="0.25">
      <c r="A128" s="2" t="str">
        <f>HYPERLINK("https://nddot-ixmultiasset.biprod.cloud/#/asset/inventory/nbibridges/78", "09-119-35.0")</f>
        <v>09-119-35.0</v>
      </c>
      <c r="B128" s="3" t="s">
        <v>47</v>
      </c>
      <c r="C128" s="3" t="s">
        <v>41</v>
      </c>
      <c r="D128" s="3" t="s">
        <v>48</v>
      </c>
      <c r="E128" s="3" t="s">
        <v>15</v>
      </c>
      <c r="F128" s="3" t="s">
        <v>16</v>
      </c>
      <c r="G128" s="3" t="s">
        <v>49</v>
      </c>
      <c r="H128" s="3" t="s">
        <v>25</v>
      </c>
      <c r="I128" s="3" t="s">
        <v>1262</v>
      </c>
      <c r="J128" s="3"/>
      <c r="K128" s="3"/>
      <c r="L128" s="3" t="s">
        <v>1266</v>
      </c>
      <c r="M128" s="9">
        <v>7</v>
      </c>
      <c r="N128" s="9">
        <v>2025</v>
      </c>
      <c r="O128" s="3" t="s">
        <v>20</v>
      </c>
      <c r="P128" s="9">
        <v>24</v>
      </c>
      <c r="Q128" s="9">
        <f>N128+P128/12</f>
        <v>2027</v>
      </c>
      <c r="R128" s="9">
        <f>Q128+P128/12</f>
        <v>2029</v>
      </c>
      <c r="S128" s="9">
        <f>R128+P128/12</f>
        <v>2031</v>
      </c>
      <c r="T128" s="3" t="s">
        <v>21</v>
      </c>
    </row>
    <row r="129" spans="1:20" x14ac:dyDescent="0.25">
      <c r="A129" s="2" t="str">
        <f>HYPERLINK("https://nddot-ixmultiasset.biprod.cloud/#/asset/inventory/nbibridges/117", "09-119-35.1")</f>
        <v>09-119-35.1</v>
      </c>
      <c r="B129" s="3" t="s">
        <v>72</v>
      </c>
      <c r="C129" s="3" t="s">
        <v>41</v>
      </c>
      <c r="D129" s="3" t="s">
        <v>48</v>
      </c>
      <c r="E129" s="3" t="s">
        <v>15</v>
      </c>
      <c r="F129" s="3" t="s">
        <v>16</v>
      </c>
      <c r="G129" s="3" t="s">
        <v>73</v>
      </c>
      <c r="H129" s="3" t="s">
        <v>18</v>
      </c>
      <c r="I129" s="3" t="s">
        <v>1274</v>
      </c>
      <c r="J129" s="3"/>
      <c r="K129" s="3" t="s">
        <v>19</v>
      </c>
      <c r="L129" s="3" t="s">
        <v>1266</v>
      </c>
      <c r="M129" s="9">
        <v>7</v>
      </c>
      <c r="N129" s="9">
        <v>2025</v>
      </c>
      <c r="O129" s="3" t="s">
        <v>20</v>
      </c>
      <c r="P129" s="9">
        <v>24</v>
      </c>
      <c r="Q129" s="9">
        <f>N129+P129/12</f>
        <v>2027</v>
      </c>
      <c r="R129" s="9">
        <f>Q129+P129/12</f>
        <v>2029</v>
      </c>
      <c r="S129" s="9">
        <f>R129+P129/12</f>
        <v>2031</v>
      </c>
      <c r="T129" s="3" t="s">
        <v>74</v>
      </c>
    </row>
    <row r="130" spans="1:20" x14ac:dyDescent="0.25">
      <c r="A130" s="4" t="str">
        <f>HYPERLINK("https://nddot-ixmultiasset.biprod.cloud/#/asset/inventory/nbibridges/268", "09-120-16.0")</f>
        <v>09-120-16.0</v>
      </c>
      <c r="B130" s="5" t="s">
        <v>136</v>
      </c>
      <c r="C130" s="5" t="s">
        <v>41</v>
      </c>
      <c r="D130" s="5" t="s">
        <v>42</v>
      </c>
      <c r="E130" s="5" t="s">
        <v>15</v>
      </c>
      <c r="F130" s="5" t="s">
        <v>16</v>
      </c>
      <c r="G130" s="5" t="s">
        <v>106</v>
      </c>
      <c r="H130" s="5" t="s">
        <v>25</v>
      </c>
      <c r="I130" s="5" t="s">
        <v>1277</v>
      </c>
      <c r="J130" s="5"/>
      <c r="K130" s="5" t="s">
        <v>19</v>
      </c>
      <c r="L130" s="5" t="s">
        <v>1273</v>
      </c>
      <c r="M130" s="10">
        <v>5</v>
      </c>
      <c r="N130" s="10">
        <v>2025</v>
      </c>
      <c r="O130" s="5" t="s">
        <v>20</v>
      </c>
      <c r="P130" s="10">
        <v>24</v>
      </c>
      <c r="Q130" s="10">
        <f>N130+P130/12</f>
        <v>2027</v>
      </c>
      <c r="R130" s="10">
        <f>Q130+P130/12</f>
        <v>2029</v>
      </c>
      <c r="S130" s="10">
        <f>R130+P130/12</f>
        <v>2031</v>
      </c>
      <c r="T130" s="5" t="s">
        <v>21</v>
      </c>
    </row>
    <row r="131" spans="1:20" x14ac:dyDescent="0.25">
      <c r="A131" s="4" t="str">
        <f>HYPERLINK("https://nddot-ixmultiasset.biprod.cloud/#/asset/inventory/nbibridges/595", "09-120-21.0")</f>
        <v>09-120-21.0</v>
      </c>
      <c r="B131" s="5" t="s">
        <v>236</v>
      </c>
      <c r="C131" s="5" t="s">
        <v>41</v>
      </c>
      <c r="D131" s="5" t="s">
        <v>68</v>
      </c>
      <c r="E131" s="5" t="s">
        <v>15</v>
      </c>
      <c r="F131" s="5" t="s">
        <v>16</v>
      </c>
      <c r="G131" s="5" t="s">
        <v>119</v>
      </c>
      <c r="H131" s="5" t="s">
        <v>25</v>
      </c>
      <c r="I131" s="5" t="s">
        <v>1276</v>
      </c>
      <c r="J131" s="5"/>
      <c r="K131" s="5"/>
      <c r="L131" s="5" t="s">
        <v>1273</v>
      </c>
      <c r="M131" s="10">
        <v>5</v>
      </c>
      <c r="N131" s="10">
        <v>2025</v>
      </c>
      <c r="O131" s="5" t="s">
        <v>20</v>
      </c>
      <c r="P131" s="10">
        <v>24</v>
      </c>
      <c r="Q131" s="10">
        <f>N131+P131/12</f>
        <v>2027</v>
      </c>
      <c r="R131" s="10">
        <f>Q131+P131/12</f>
        <v>2029</v>
      </c>
      <c r="S131" s="10">
        <f>R131+P131/12</f>
        <v>2031</v>
      </c>
      <c r="T131" s="5" t="s">
        <v>21</v>
      </c>
    </row>
    <row r="132" spans="1:20" x14ac:dyDescent="0.25">
      <c r="A132" s="2" t="str">
        <f>HYPERLINK("https://nddot-ixmultiasset.biprod.cloud/#/asset/inventory/nbibridges/1370", "09-120-29.0")</f>
        <v>09-120-29.0</v>
      </c>
      <c r="B132" s="3" t="s">
        <v>438</v>
      </c>
      <c r="C132" s="3" t="s">
        <v>41</v>
      </c>
      <c r="D132" s="3" t="s">
        <v>105</v>
      </c>
      <c r="E132" s="3" t="s">
        <v>15</v>
      </c>
      <c r="F132" s="3" t="s">
        <v>16</v>
      </c>
      <c r="G132" s="3" t="s">
        <v>317</v>
      </c>
      <c r="H132" s="3" t="s">
        <v>25</v>
      </c>
      <c r="I132" s="3" t="s">
        <v>1258</v>
      </c>
      <c r="J132" s="3"/>
      <c r="K132" s="3" t="s">
        <v>19</v>
      </c>
      <c r="L132" s="3" t="s">
        <v>1257</v>
      </c>
      <c r="M132" s="9">
        <v>11</v>
      </c>
      <c r="N132" s="9">
        <v>2024</v>
      </c>
      <c r="O132" s="3" t="s">
        <v>20</v>
      </c>
      <c r="P132" s="9">
        <v>24</v>
      </c>
      <c r="Q132" s="9">
        <f>N132+P132/12</f>
        <v>2026</v>
      </c>
      <c r="R132" s="9">
        <f>Q132+P132/12</f>
        <v>2028</v>
      </c>
      <c r="S132" s="9">
        <f>R132+P132/12</f>
        <v>2030</v>
      </c>
      <c r="T132" s="3" t="s">
        <v>21</v>
      </c>
    </row>
    <row r="133" spans="1:20" x14ac:dyDescent="0.25">
      <c r="A133" s="2" t="str">
        <f>HYPERLINK("https://nddot-ixmultiasset.biprod.cloud/#/asset/inventory/nbibridges/1735", "09-120-32.0")</f>
        <v>09-120-32.0</v>
      </c>
      <c r="B133" s="3" t="s">
        <v>535</v>
      </c>
      <c r="C133" s="3" t="s">
        <v>41</v>
      </c>
      <c r="D133" s="3" t="s">
        <v>536</v>
      </c>
      <c r="E133" s="3" t="s">
        <v>15</v>
      </c>
      <c r="F133" s="3" t="s">
        <v>16</v>
      </c>
      <c r="G133" s="3" t="s">
        <v>176</v>
      </c>
      <c r="H133" s="3" t="s">
        <v>25</v>
      </c>
      <c r="I133" s="3" t="s">
        <v>1277</v>
      </c>
      <c r="J133" s="3"/>
      <c r="K133" s="3"/>
      <c r="L133" s="3" t="s">
        <v>1266</v>
      </c>
      <c r="M133" s="9">
        <v>7</v>
      </c>
      <c r="N133" s="9">
        <v>2025</v>
      </c>
      <c r="O133" s="3" t="s">
        <v>20</v>
      </c>
      <c r="P133" s="9">
        <v>24</v>
      </c>
      <c r="Q133" s="9">
        <f>N133+P133/12</f>
        <v>2027</v>
      </c>
      <c r="R133" s="9">
        <f>Q133+P133/12</f>
        <v>2029</v>
      </c>
      <c r="S133" s="9">
        <f>R133+P133/12</f>
        <v>2031</v>
      </c>
      <c r="T133" s="3" t="s">
        <v>21</v>
      </c>
    </row>
    <row r="134" spans="1:20" x14ac:dyDescent="0.25">
      <c r="A134" s="2" t="str">
        <f>HYPERLINK("https://nddot-ixmultiasset.biprod.cloud/#/asset/inventory/nbibridges/1607", "09-120-32.1")</f>
        <v>09-120-32.1</v>
      </c>
      <c r="B134" s="3" t="s">
        <v>498</v>
      </c>
      <c r="C134" s="3" t="s">
        <v>41</v>
      </c>
      <c r="D134" s="3" t="s">
        <v>23</v>
      </c>
      <c r="E134" s="3" t="s">
        <v>15</v>
      </c>
      <c r="F134" s="3" t="s">
        <v>16</v>
      </c>
      <c r="G134" s="3" t="s">
        <v>216</v>
      </c>
      <c r="H134" s="3" t="s">
        <v>25</v>
      </c>
      <c r="I134" s="3" t="s">
        <v>1258</v>
      </c>
      <c r="J134" s="3"/>
      <c r="K134" s="3" t="s">
        <v>19</v>
      </c>
      <c r="L134" s="3" t="s">
        <v>1266</v>
      </c>
      <c r="M134" s="9">
        <v>7</v>
      </c>
      <c r="N134" s="9">
        <v>2025</v>
      </c>
      <c r="O134" s="3" t="s">
        <v>20</v>
      </c>
      <c r="P134" s="9">
        <v>24</v>
      </c>
      <c r="Q134" s="9">
        <f>N134+P134/12</f>
        <v>2027</v>
      </c>
      <c r="R134" s="9">
        <f>Q134+P134/12</f>
        <v>2029</v>
      </c>
      <c r="S134" s="9">
        <f>R134+P134/12</f>
        <v>2031</v>
      </c>
      <c r="T134" s="3" t="s">
        <v>21</v>
      </c>
    </row>
    <row r="135" spans="1:20" x14ac:dyDescent="0.25">
      <c r="A135" s="2" t="str">
        <f>HYPERLINK("https://nddot-ixmultiasset.biprod.cloud/#/asset/inventory/nbibridges/2279", "09-120-35.0")</f>
        <v>09-120-35.0</v>
      </c>
      <c r="B135" s="3" t="s">
        <v>651</v>
      </c>
      <c r="C135" s="3" t="s">
        <v>41</v>
      </c>
      <c r="D135" s="3" t="s">
        <v>48</v>
      </c>
      <c r="E135" s="3" t="s">
        <v>15</v>
      </c>
      <c r="F135" s="3" t="s">
        <v>16</v>
      </c>
      <c r="G135" s="3" t="s">
        <v>433</v>
      </c>
      <c r="H135" s="3" t="s">
        <v>25</v>
      </c>
      <c r="I135" s="3" t="s">
        <v>1252</v>
      </c>
      <c r="J135" s="3"/>
      <c r="K135" s="3"/>
      <c r="L135" s="3" t="s">
        <v>1266</v>
      </c>
      <c r="M135" s="9">
        <v>7</v>
      </c>
      <c r="N135" s="9">
        <v>2025</v>
      </c>
      <c r="O135" s="3" t="s">
        <v>35</v>
      </c>
      <c r="P135" s="9">
        <v>48</v>
      </c>
      <c r="Q135" s="9">
        <f>N135+P135/12</f>
        <v>2029</v>
      </c>
      <c r="R135" s="9">
        <f>Q135+P135/12</f>
        <v>2033</v>
      </c>
      <c r="S135" s="9">
        <f>R135+P135/12</f>
        <v>2037</v>
      </c>
      <c r="T135" s="3" t="s">
        <v>21</v>
      </c>
    </row>
    <row r="136" spans="1:20" x14ac:dyDescent="0.25">
      <c r="A136" s="4" t="str">
        <f>HYPERLINK("https://nddot-ixmultiasset.biprod.cloud/#/asset/inventory/nbibridges/2583", "09-121-04.0")</f>
        <v>09-121-04.0</v>
      </c>
      <c r="B136" s="5" t="s">
        <v>707</v>
      </c>
      <c r="C136" s="5" t="s">
        <v>41</v>
      </c>
      <c r="D136" s="5" t="s">
        <v>352</v>
      </c>
      <c r="E136" s="5" t="s">
        <v>15</v>
      </c>
      <c r="F136" s="5" t="s">
        <v>16</v>
      </c>
      <c r="G136" s="5" t="s">
        <v>81</v>
      </c>
      <c r="H136" s="5" t="s">
        <v>18</v>
      </c>
      <c r="I136" s="5" t="s">
        <v>1258</v>
      </c>
      <c r="J136" s="5"/>
      <c r="K136" s="5" t="s">
        <v>19</v>
      </c>
      <c r="L136" s="5" t="s">
        <v>1267</v>
      </c>
      <c r="M136" s="10">
        <v>9</v>
      </c>
      <c r="N136" s="10">
        <v>2023</v>
      </c>
      <c r="O136" s="5" t="s">
        <v>20</v>
      </c>
      <c r="P136" s="10">
        <v>24</v>
      </c>
      <c r="Q136" s="10">
        <f>N136+P136/12</f>
        <v>2025</v>
      </c>
      <c r="R136" s="10">
        <f>Q136+P136/12</f>
        <v>2027</v>
      </c>
      <c r="S136" s="10">
        <f>R136+P136/12</f>
        <v>2029</v>
      </c>
      <c r="T136" s="5" t="s">
        <v>21</v>
      </c>
    </row>
    <row r="137" spans="1:20" x14ac:dyDescent="0.25">
      <c r="A137" s="4" t="str">
        <f>HYPERLINK("https://nddot-ixmultiasset.biprod.cloud/#/asset/inventory/nbibridges/2483", "09-121-17.0")</f>
        <v>09-121-17.0</v>
      </c>
      <c r="B137" s="5" t="s">
        <v>691</v>
      </c>
      <c r="C137" s="5" t="s">
        <v>41</v>
      </c>
      <c r="D137" s="5" t="s">
        <v>42</v>
      </c>
      <c r="E137" s="5" t="s">
        <v>15</v>
      </c>
      <c r="F137" s="5" t="s">
        <v>16</v>
      </c>
      <c r="G137" s="5" t="s">
        <v>115</v>
      </c>
      <c r="H137" s="5" t="s">
        <v>25</v>
      </c>
      <c r="I137" s="5" t="s">
        <v>1262</v>
      </c>
      <c r="J137" s="5"/>
      <c r="K137" s="5"/>
      <c r="L137" s="5" t="s">
        <v>1273</v>
      </c>
      <c r="M137" s="10">
        <v>5</v>
      </c>
      <c r="N137" s="10">
        <v>2025</v>
      </c>
      <c r="O137" s="5" t="s">
        <v>20</v>
      </c>
      <c r="P137" s="10">
        <v>24</v>
      </c>
      <c r="Q137" s="10">
        <f>N137+P137/12</f>
        <v>2027</v>
      </c>
      <c r="R137" s="10">
        <f>Q137+P137/12</f>
        <v>2029</v>
      </c>
      <c r="S137" s="10">
        <f>R137+P137/12</f>
        <v>2031</v>
      </c>
      <c r="T137" s="5" t="s">
        <v>21</v>
      </c>
    </row>
    <row r="138" spans="1:20" x14ac:dyDescent="0.25">
      <c r="A138" s="2" t="str">
        <f>HYPERLINK("https://nddot-ixmultiasset.biprod.cloud/#/asset/inventory/nbibridges/2601", "09-121-26.0")</f>
        <v>09-121-26.0</v>
      </c>
      <c r="B138" s="3" t="s">
        <v>711</v>
      </c>
      <c r="C138" s="3" t="s">
        <v>41</v>
      </c>
      <c r="D138" s="3" t="s">
        <v>23</v>
      </c>
      <c r="E138" s="3" t="s">
        <v>15</v>
      </c>
      <c r="F138" s="3" t="s">
        <v>16</v>
      </c>
      <c r="G138" s="3" t="s">
        <v>119</v>
      </c>
      <c r="H138" s="3" t="s">
        <v>25</v>
      </c>
      <c r="I138" s="3" t="s">
        <v>1277</v>
      </c>
      <c r="J138" s="3"/>
      <c r="K138" s="3"/>
      <c r="L138" s="3" t="s">
        <v>1266</v>
      </c>
      <c r="M138" s="9">
        <v>7</v>
      </c>
      <c r="N138" s="9">
        <v>2025</v>
      </c>
      <c r="O138" s="3" t="s">
        <v>20</v>
      </c>
      <c r="P138" s="9">
        <v>24</v>
      </c>
      <c r="Q138" s="9">
        <f>N138+P138/12</f>
        <v>2027</v>
      </c>
      <c r="R138" s="9">
        <f>Q138+P138/12</f>
        <v>2029</v>
      </c>
      <c r="S138" s="9">
        <f>R138+P138/12</f>
        <v>2031</v>
      </c>
      <c r="T138" s="3" t="s">
        <v>21</v>
      </c>
    </row>
    <row r="139" spans="1:20" x14ac:dyDescent="0.25">
      <c r="A139" s="4" t="str">
        <f>HYPERLINK("https://nddot-ixmultiasset.biprod.cloud/#/asset/inventory/nbibridges/5167", "09-121-29.1")</f>
        <v>09-121-29.1</v>
      </c>
      <c r="B139" s="5" t="s">
        <v>1208</v>
      </c>
      <c r="C139" s="5" t="s">
        <v>41</v>
      </c>
      <c r="D139" s="5" t="s">
        <v>576</v>
      </c>
      <c r="E139" s="5" t="s">
        <v>1209</v>
      </c>
      <c r="F139" s="5" t="s">
        <v>16</v>
      </c>
      <c r="G139" s="5" t="s">
        <v>358</v>
      </c>
      <c r="H139" s="5" t="s">
        <v>25</v>
      </c>
      <c r="I139" s="5" t="s">
        <v>1252</v>
      </c>
      <c r="J139" s="5"/>
      <c r="K139" s="5"/>
      <c r="L139" s="5" t="s">
        <v>1261</v>
      </c>
      <c r="M139" s="10">
        <v>12</v>
      </c>
      <c r="N139" s="10">
        <v>2024</v>
      </c>
      <c r="O139" s="5" t="s">
        <v>20</v>
      </c>
      <c r="P139" s="10">
        <v>24</v>
      </c>
      <c r="Q139" s="10">
        <f>N139+P139/12</f>
        <v>2026</v>
      </c>
      <c r="R139" s="10">
        <f>Q139+P139/12</f>
        <v>2028</v>
      </c>
      <c r="S139" s="10">
        <f>R139+P139/12</f>
        <v>2030</v>
      </c>
      <c r="T139" s="5" t="s">
        <v>21</v>
      </c>
    </row>
    <row r="140" spans="1:20" x14ac:dyDescent="0.25">
      <c r="A140" s="4" t="str">
        <f>HYPERLINK("https://nddot-ixmultiasset.biprod.cloud/#/asset/inventory/nbibridges/3223", "09-121-32.0")</f>
        <v>09-121-32.0</v>
      </c>
      <c r="B140" s="5" t="s">
        <v>822</v>
      </c>
      <c r="C140" s="5" t="s">
        <v>41</v>
      </c>
      <c r="D140" s="5" t="s">
        <v>823</v>
      </c>
      <c r="E140" s="5" t="s">
        <v>15</v>
      </c>
      <c r="F140" s="5" t="s">
        <v>16</v>
      </c>
      <c r="G140" s="5" t="s">
        <v>176</v>
      </c>
      <c r="H140" s="5" t="s">
        <v>25</v>
      </c>
      <c r="I140" s="5" t="s">
        <v>1276</v>
      </c>
      <c r="J140" s="5"/>
      <c r="K140" s="5"/>
      <c r="L140" s="5" t="s">
        <v>1266</v>
      </c>
      <c r="M140" s="10">
        <v>7</v>
      </c>
      <c r="N140" s="10">
        <v>2025</v>
      </c>
      <c r="O140" s="5" t="s">
        <v>20</v>
      </c>
      <c r="P140" s="10">
        <v>24</v>
      </c>
      <c r="Q140" s="10">
        <f>N140+P140/12</f>
        <v>2027</v>
      </c>
      <c r="R140" s="10">
        <f>Q140+P140/12</f>
        <v>2029</v>
      </c>
      <c r="S140" s="10">
        <f>R140+P140/12</f>
        <v>2031</v>
      </c>
      <c r="T140" s="5" t="s">
        <v>21</v>
      </c>
    </row>
    <row r="141" spans="1:20" x14ac:dyDescent="0.25">
      <c r="A141" s="2" t="str">
        <f>HYPERLINK("https://nddot-ixmultiasset.biprod.cloud/#/asset/inventory/nbibridges/3582", "09-122-04.2")</f>
        <v>09-122-04.2</v>
      </c>
      <c r="B141" s="3" t="s">
        <v>903</v>
      </c>
      <c r="C141" s="3" t="s">
        <v>41</v>
      </c>
      <c r="D141" s="3" t="s">
        <v>352</v>
      </c>
      <c r="E141" s="3" t="s">
        <v>15</v>
      </c>
      <c r="F141" s="3" t="s">
        <v>16</v>
      </c>
      <c r="G141" s="3" t="s">
        <v>69</v>
      </c>
      <c r="H141" s="3" t="s">
        <v>25</v>
      </c>
      <c r="I141" s="3" t="s">
        <v>1252</v>
      </c>
      <c r="J141" s="3"/>
      <c r="K141" s="3"/>
      <c r="L141" s="3" t="s">
        <v>1267</v>
      </c>
      <c r="M141" s="9">
        <v>9</v>
      </c>
      <c r="N141" s="9">
        <v>2023</v>
      </c>
      <c r="O141" s="3" t="s">
        <v>20</v>
      </c>
      <c r="P141" s="9">
        <v>24</v>
      </c>
      <c r="Q141" s="9">
        <f>N141+P141/12</f>
        <v>2025</v>
      </c>
      <c r="R141" s="9">
        <f>Q141+P141/12</f>
        <v>2027</v>
      </c>
      <c r="S141" s="9">
        <f>R141+P141/12</f>
        <v>2029</v>
      </c>
      <c r="T141" s="3" t="s">
        <v>21</v>
      </c>
    </row>
    <row r="142" spans="1:20" x14ac:dyDescent="0.25">
      <c r="A142" s="4" t="str">
        <f>HYPERLINK("https://nddot-ixmultiasset.biprod.cloud/#/asset/inventory/nbibridges/4096", "09-122-16.1")</f>
        <v>09-122-16.1</v>
      </c>
      <c r="B142" s="5" t="s">
        <v>998</v>
      </c>
      <c r="C142" s="5" t="s">
        <v>41</v>
      </c>
      <c r="D142" s="5" t="s">
        <v>42</v>
      </c>
      <c r="E142" s="5" t="s">
        <v>15</v>
      </c>
      <c r="F142" s="5" t="s">
        <v>16</v>
      </c>
      <c r="G142" s="5" t="s">
        <v>73</v>
      </c>
      <c r="H142" s="5" t="s">
        <v>18</v>
      </c>
      <c r="I142" s="5" t="s">
        <v>1277</v>
      </c>
      <c r="J142" s="5"/>
      <c r="K142" s="5"/>
      <c r="L142" s="5" t="s">
        <v>1273</v>
      </c>
      <c r="M142" s="10">
        <v>5</v>
      </c>
      <c r="N142" s="10">
        <v>2025</v>
      </c>
      <c r="O142" s="5" t="s">
        <v>20</v>
      </c>
      <c r="P142" s="10">
        <v>24</v>
      </c>
      <c r="Q142" s="10">
        <f>N142+P142/12</f>
        <v>2027</v>
      </c>
      <c r="R142" s="10">
        <f>Q142+P142/12</f>
        <v>2029</v>
      </c>
      <c r="S142" s="10">
        <f>R142+P142/12</f>
        <v>2031</v>
      </c>
      <c r="T142" s="5" t="s">
        <v>21</v>
      </c>
    </row>
    <row r="143" spans="1:20" x14ac:dyDescent="0.25">
      <c r="A143" s="4" t="str">
        <f>HYPERLINK("https://nddot-ixmultiasset.biprod.cloud/#/asset/inventory/nbibridges/5184", "09-122-16.3")</f>
        <v>09-122-16.3</v>
      </c>
      <c r="B143" s="5" t="s">
        <v>1216</v>
      </c>
      <c r="C143" s="5" t="s">
        <v>41</v>
      </c>
      <c r="D143" s="5" t="s">
        <v>42</v>
      </c>
      <c r="E143" s="5" t="s">
        <v>1217</v>
      </c>
      <c r="F143" s="5" t="s">
        <v>16</v>
      </c>
      <c r="G143" s="5" t="s">
        <v>358</v>
      </c>
      <c r="H143" s="5" t="s">
        <v>25</v>
      </c>
      <c r="I143" s="5" t="s">
        <v>1262</v>
      </c>
      <c r="J143" s="5"/>
      <c r="K143" s="5"/>
      <c r="L143" s="5" t="s">
        <v>1261</v>
      </c>
      <c r="M143" s="10">
        <v>12</v>
      </c>
      <c r="N143" s="10">
        <v>2024</v>
      </c>
      <c r="O143" s="5" t="s">
        <v>20</v>
      </c>
      <c r="P143" s="10">
        <v>24</v>
      </c>
      <c r="Q143" s="10">
        <f>N143+P143/12</f>
        <v>2026</v>
      </c>
      <c r="R143" s="10">
        <f>Q143+P143/12</f>
        <v>2028</v>
      </c>
      <c r="S143" s="10">
        <f>R143+P143/12</f>
        <v>2030</v>
      </c>
      <c r="T143" s="5" t="s">
        <v>21</v>
      </c>
    </row>
    <row r="144" spans="1:20" x14ac:dyDescent="0.25">
      <c r="A144" s="4" t="str">
        <f>HYPERLINK("https://nddot-ixmultiasset.biprod.cloud/#/asset/inventory/nbibridges/985", "09-122-22.1")</f>
        <v>09-122-22.1</v>
      </c>
      <c r="B144" s="5" t="s">
        <v>339</v>
      </c>
      <c r="C144" s="5" t="s">
        <v>41</v>
      </c>
      <c r="D144" s="5" t="s">
        <v>68</v>
      </c>
      <c r="E144" s="5" t="s">
        <v>15</v>
      </c>
      <c r="F144" s="5" t="s">
        <v>16</v>
      </c>
      <c r="G144" s="5" t="s">
        <v>327</v>
      </c>
      <c r="H144" s="5" t="s">
        <v>25</v>
      </c>
      <c r="I144" s="5" t="s">
        <v>1252</v>
      </c>
      <c r="J144" s="5"/>
      <c r="K144" s="5"/>
      <c r="L144" s="5" t="s">
        <v>1259</v>
      </c>
      <c r="M144" s="10">
        <v>9</v>
      </c>
      <c r="N144" s="10">
        <v>2024</v>
      </c>
      <c r="O144" s="5" t="s">
        <v>20</v>
      </c>
      <c r="P144" s="10">
        <v>24</v>
      </c>
      <c r="Q144" s="10">
        <f>N144+P144/12</f>
        <v>2026</v>
      </c>
      <c r="R144" s="10">
        <f>Q144+P144/12</f>
        <v>2028</v>
      </c>
      <c r="S144" s="10">
        <f>R144+P144/12</f>
        <v>2030</v>
      </c>
      <c r="T144" s="5" t="s">
        <v>21</v>
      </c>
    </row>
    <row r="145" spans="1:20" x14ac:dyDescent="0.25">
      <c r="A145" s="2" t="str">
        <f>HYPERLINK("https://nddot-ixmultiasset.biprod.cloud/#/asset/inventory/nbibridges/4536", "09-122-23.0")</f>
        <v>09-122-23.0</v>
      </c>
      <c r="B145" s="3" t="s">
        <v>1071</v>
      </c>
      <c r="C145" s="3" t="s">
        <v>41</v>
      </c>
      <c r="D145" s="3" t="s">
        <v>68</v>
      </c>
      <c r="E145" s="3" t="s">
        <v>15</v>
      </c>
      <c r="F145" s="3" t="s">
        <v>16</v>
      </c>
      <c r="G145" s="3" t="s">
        <v>164</v>
      </c>
      <c r="H145" s="3" t="s">
        <v>25</v>
      </c>
      <c r="I145" s="3" t="s">
        <v>1252</v>
      </c>
      <c r="J145" s="3"/>
      <c r="K145" s="3"/>
      <c r="L145" s="3" t="s">
        <v>1273</v>
      </c>
      <c r="M145" s="9">
        <v>5</v>
      </c>
      <c r="N145" s="9">
        <v>2025</v>
      </c>
      <c r="O145" s="3" t="s">
        <v>20</v>
      </c>
      <c r="P145" s="9">
        <v>24</v>
      </c>
      <c r="Q145" s="9">
        <f>N145+P145/12</f>
        <v>2027</v>
      </c>
      <c r="R145" s="9">
        <f>Q145+P145/12</f>
        <v>2029</v>
      </c>
      <c r="S145" s="9">
        <f>R145+P145/12</f>
        <v>2031</v>
      </c>
      <c r="T145" s="3" t="s">
        <v>21</v>
      </c>
    </row>
    <row r="146" spans="1:20" x14ac:dyDescent="0.25">
      <c r="A146" s="2" t="str">
        <f>HYPERLINK("https://nddot-ixmultiasset.biprod.cloud/#/asset/inventory/nbibridges/4690", "09-122-31.0")</f>
        <v>09-122-31.0</v>
      </c>
      <c r="B146" s="3" t="s">
        <v>1106</v>
      </c>
      <c r="C146" s="3" t="s">
        <v>41</v>
      </c>
      <c r="D146" s="3" t="s">
        <v>23</v>
      </c>
      <c r="E146" s="3" t="s">
        <v>15</v>
      </c>
      <c r="F146" s="3" t="s">
        <v>16</v>
      </c>
      <c r="G146" s="3" t="s">
        <v>255</v>
      </c>
      <c r="H146" s="3" t="s">
        <v>25</v>
      </c>
      <c r="I146" s="3" t="s">
        <v>1252</v>
      </c>
      <c r="J146" s="3"/>
      <c r="K146" s="3"/>
      <c r="L146" s="3" t="s">
        <v>1266</v>
      </c>
      <c r="M146" s="9">
        <v>7</v>
      </c>
      <c r="N146" s="9">
        <v>2025</v>
      </c>
      <c r="O146" s="3" t="s">
        <v>35</v>
      </c>
      <c r="P146" s="9">
        <v>48</v>
      </c>
      <c r="Q146" s="9">
        <f>N146+P146/12</f>
        <v>2029</v>
      </c>
      <c r="R146" s="9">
        <f>Q146+P146/12</f>
        <v>2033</v>
      </c>
      <c r="S146" s="9">
        <f>R146+P146/12</f>
        <v>2037</v>
      </c>
      <c r="T146" s="3" t="s">
        <v>21</v>
      </c>
    </row>
    <row r="147" spans="1:20" x14ac:dyDescent="0.25">
      <c r="A147" s="4" t="str">
        <f>HYPERLINK("https://nddot-ixmultiasset.biprod.cloud/#/asset/inventory/nbibridges/4744", "09-123-23.0")</f>
        <v>09-123-23.0</v>
      </c>
      <c r="B147" s="5" t="s">
        <v>1115</v>
      </c>
      <c r="C147" s="5" t="s">
        <v>41</v>
      </c>
      <c r="D147" s="5" t="s">
        <v>68</v>
      </c>
      <c r="E147" s="5" t="s">
        <v>15</v>
      </c>
      <c r="F147" s="5" t="s">
        <v>16</v>
      </c>
      <c r="G147" s="5" t="s">
        <v>162</v>
      </c>
      <c r="H147" s="5" t="s">
        <v>25</v>
      </c>
      <c r="I147" s="5" t="s">
        <v>1252</v>
      </c>
      <c r="J147" s="5"/>
      <c r="K147" s="5"/>
      <c r="L147" s="5" t="s">
        <v>1273</v>
      </c>
      <c r="M147" s="10">
        <v>5</v>
      </c>
      <c r="N147" s="10">
        <v>2025</v>
      </c>
      <c r="O147" s="5" t="s">
        <v>35</v>
      </c>
      <c r="P147" s="10">
        <v>48</v>
      </c>
      <c r="Q147" s="10">
        <f>N147+P147/12</f>
        <v>2029</v>
      </c>
      <c r="R147" s="10">
        <f>Q147+P147/12</f>
        <v>2033</v>
      </c>
      <c r="S147" s="10">
        <f>R147+P147/12</f>
        <v>2037</v>
      </c>
      <c r="T147" s="5" t="s">
        <v>21</v>
      </c>
    </row>
    <row r="148" spans="1:20" x14ac:dyDescent="0.25">
      <c r="A148" s="2" t="str">
        <f>HYPERLINK("https://nddot-ixmultiasset.biprod.cloud/#/asset/inventory/nbibridges/5120", "09-123-24.0")</f>
        <v>09-123-24.0</v>
      </c>
      <c r="B148" s="3" t="s">
        <v>1178</v>
      </c>
      <c r="C148" s="3" t="s">
        <v>41</v>
      </c>
      <c r="D148" s="3" t="s">
        <v>1179</v>
      </c>
      <c r="E148" s="3" t="s">
        <v>1180</v>
      </c>
      <c r="F148" s="3" t="s">
        <v>16</v>
      </c>
      <c r="G148" s="3" t="s">
        <v>313</v>
      </c>
      <c r="H148" s="3" t="s">
        <v>25</v>
      </c>
      <c r="I148" s="3" t="s">
        <v>1252</v>
      </c>
      <c r="J148" s="3"/>
      <c r="K148" s="3"/>
      <c r="L148" s="3" t="s">
        <v>1270</v>
      </c>
      <c r="M148" s="9">
        <v>8</v>
      </c>
      <c r="N148" s="9">
        <v>2023</v>
      </c>
      <c r="O148" s="3" t="s">
        <v>20</v>
      </c>
      <c r="P148" s="9">
        <v>24</v>
      </c>
      <c r="Q148" s="9">
        <f>N148+P148/12</f>
        <v>2025</v>
      </c>
      <c r="R148" s="9">
        <f>Q148+P148/12</f>
        <v>2027</v>
      </c>
      <c r="S148" s="9">
        <f>R148+P148/12</f>
        <v>2029</v>
      </c>
      <c r="T148" s="3" t="s">
        <v>21</v>
      </c>
    </row>
    <row r="149" spans="1:20" x14ac:dyDescent="0.25">
      <c r="A149" s="2" t="str">
        <f>HYPERLINK("https://nddot-ixmultiasset.biprod.cloud/#/asset/inventory/nbibridges/4679", "09-123-26.0")</f>
        <v>09-123-26.0</v>
      </c>
      <c r="B149" s="3" t="s">
        <v>1104</v>
      </c>
      <c r="C149" s="3" t="s">
        <v>41</v>
      </c>
      <c r="D149" s="3" t="s">
        <v>23</v>
      </c>
      <c r="E149" s="3" t="s">
        <v>15</v>
      </c>
      <c r="F149" s="3" t="s">
        <v>16</v>
      </c>
      <c r="G149" s="3" t="s">
        <v>81</v>
      </c>
      <c r="H149" s="3" t="s">
        <v>25</v>
      </c>
      <c r="I149" s="3" t="s">
        <v>1252</v>
      </c>
      <c r="J149" s="3"/>
      <c r="K149" s="3"/>
      <c r="L149" s="3" t="s">
        <v>1266</v>
      </c>
      <c r="M149" s="9">
        <v>7</v>
      </c>
      <c r="N149" s="9">
        <v>2025</v>
      </c>
      <c r="O149" s="3" t="s">
        <v>20</v>
      </c>
      <c r="P149" s="9">
        <v>24</v>
      </c>
      <c r="Q149" s="9">
        <f>N149+P149/12</f>
        <v>2027</v>
      </c>
      <c r="R149" s="9">
        <f>Q149+P149/12</f>
        <v>2029</v>
      </c>
      <c r="S149" s="9">
        <f>R149+P149/12</f>
        <v>2031</v>
      </c>
      <c r="T149" s="3" t="s">
        <v>21</v>
      </c>
    </row>
    <row r="150" spans="1:20" x14ac:dyDescent="0.25">
      <c r="A150" s="4" t="str">
        <f>HYPERLINK("https://nddot-ixmultiasset.biprod.cloud/#/asset/inventory/nbibridges/4886", "09-124-04.0")</f>
        <v>09-124-04.0</v>
      </c>
      <c r="B150" s="5" t="s">
        <v>1133</v>
      </c>
      <c r="C150" s="5" t="s">
        <v>41</v>
      </c>
      <c r="D150" s="5" t="s">
        <v>1134</v>
      </c>
      <c r="E150" s="5" t="s">
        <v>15</v>
      </c>
      <c r="F150" s="5" t="s">
        <v>16</v>
      </c>
      <c r="G150" s="5" t="s">
        <v>154</v>
      </c>
      <c r="H150" s="5" t="s">
        <v>25</v>
      </c>
      <c r="I150" s="5" t="s">
        <v>1252</v>
      </c>
      <c r="J150" s="5"/>
      <c r="K150" s="5"/>
      <c r="L150" s="5" t="s">
        <v>1281</v>
      </c>
      <c r="M150" s="10">
        <v>9</v>
      </c>
      <c r="N150" s="10">
        <v>2021</v>
      </c>
      <c r="O150" s="5" t="s">
        <v>35</v>
      </c>
      <c r="P150" s="10">
        <v>48</v>
      </c>
      <c r="Q150" s="10">
        <f>N150+P150/12</f>
        <v>2025</v>
      </c>
      <c r="R150" s="10">
        <f>Q150+P150/12</f>
        <v>2029</v>
      </c>
      <c r="S150" s="10">
        <f>R150+P150/12</f>
        <v>2033</v>
      </c>
      <c r="T150" s="5" t="s">
        <v>21</v>
      </c>
    </row>
    <row r="151" spans="1:20" x14ac:dyDescent="0.25">
      <c r="A151" s="4" t="str">
        <f>HYPERLINK("https://nddot-ixmultiasset.biprod.cloud/#/asset/inventory/nbibridges/4956", "09-124-23.1")</f>
        <v>09-124-23.1</v>
      </c>
      <c r="B151" s="5" t="s">
        <v>1145</v>
      </c>
      <c r="C151" s="5" t="s">
        <v>41</v>
      </c>
      <c r="D151" s="5" t="s">
        <v>1078</v>
      </c>
      <c r="E151" s="5" t="s">
        <v>321</v>
      </c>
      <c r="F151" s="5" t="s">
        <v>16</v>
      </c>
      <c r="G151" s="5" t="s">
        <v>493</v>
      </c>
      <c r="H151" s="5" t="s">
        <v>25</v>
      </c>
      <c r="I151" s="5" t="s">
        <v>1252</v>
      </c>
      <c r="J151" s="5"/>
      <c r="K151" s="5"/>
      <c r="L151" s="5" t="s">
        <v>1270</v>
      </c>
      <c r="M151" s="10">
        <v>8</v>
      </c>
      <c r="N151" s="10">
        <v>2023</v>
      </c>
      <c r="O151" s="5" t="s">
        <v>20</v>
      </c>
      <c r="P151" s="10">
        <v>24</v>
      </c>
      <c r="Q151" s="10">
        <f>N151+P151/12</f>
        <v>2025</v>
      </c>
      <c r="R151" s="10">
        <f>Q151+P151/12</f>
        <v>2027</v>
      </c>
      <c r="S151" s="10">
        <f>R151+P151/12</f>
        <v>2029</v>
      </c>
      <c r="T151" s="5" t="s">
        <v>21</v>
      </c>
    </row>
    <row r="152" spans="1:20" x14ac:dyDescent="0.25">
      <c r="A152" s="2" t="str">
        <f>HYPERLINK("https://nddot-ixmultiasset.biprod.cloud/#/asset/inventory/nbibridges/5036", "09-124-37.0")</f>
        <v>09-124-37.0</v>
      </c>
      <c r="B152" s="3" t="s">
        <v>1156</v>
      </c>
      <c r="C152" s="3" t="s">
        <v>41</v>
      </c>
      <c r="D152" s="3" t="s">
        <v>1157</v>
      </c>
      <c r="E152" s="3" t="s">
        <v>15</v>
      </c>
      <c r="F152" s="3" t="s">
        <v>16</v>
      </c>
      <c r="G152" s="3" t="s">
        <v>69</v>
      </c>
      <c r="H152" s="3" t="s">
        <v>18</v>
      </c>
      <c r="I152" s="3" t="s">
        <v>1276</v>
      </c>
      <c r="J152" s="3"/>
      <c r="K152" s="3"/>
      <c r="L152" s="3" t="s">
        <v>1266</v>
      </c>
      <c r="M152" s="9">
        <v>7</v>
      </c>
      <c r="N152" s="9">
        <v>2025</v>
      </c>
      <c r="O152" s="3" t="s">
        <v>20</v>
      </c>
      <c r="P152" s="9">
        <v>24</v>
      </c>
      <c r="Q152" s="9">
        <f>N152+P152/12</f>
        <v>2027</v>
      </c>
      <c r="R152" s="9">
        <f>Q152+P152/12</f>
        <v>2029</v>
      </c>
      <c r="S152" s="9">
        <f>R152+P152/12</f>
        <v>2031</v>
      </c>
      <c r="T152" s="3" t="s">
        <v>21</v>
      </c>
    </row>
    <row r="153" spans="1:20" x14ac:dyDescent="0.25">
      <c r="A153" s="4" t="str">
        <f>HYPERLINK("https://nddot-ixmultiasset.biprod.cloud/#/asset/inventory/nbibridges/1053", "09-125-04.1")</f>
        <v>09-125-04.1</v>
      </c>
      <c r="B153" s="5" t="s">
        <v>359</v>
      </c>
      <c r="C153" s="5" t="s">
        <v>41</v>
      </c>
      <c r="D153" s="5" t="s">
        <v>214</v>
      </c>
      <c r="E153" s="5" t="s">
        <v>360</v>
      </c>
      <c r="F153" s="5" t="s">
        <v>16</v>
      </c>
      <c r="G153" s="5" t="s">
        <v>327</v>
      </c>
      <c r="H153" s="5" t="s">
        <v>25</v>
      </c>
      <c r="I153" s="5" t="s">
        <v>1252</v>
      </c>
      <c r="J153" s="5"/>
      <c r="K153" s="5"/>
      <c r="L153" s="5" t="s">
        <v>1265</v>
      </c>
      <c r="M153" s="10">
        <v>10</v>
      </c>
      <c r="N153" s="10">
        <v>2024</v>
      </c>
      <c r="O153" s="5" t="s">
        <v>20</v>
      </c>
      <c r="P153" s="10">
        <v>24</v>
      </c>
      <c r="Q153" s="10">
        <f>N153+P153/12</f>
        <v>2026</v>
      </c>
      <c r="R153" s="10">
        <f>Q153+P153/12</f>
        <v>2028</v>
      </c>
      <c r="S153" s="10">
        <f>R153+P153/12</f>
        <v>2030</v>
      </c>
      <c r="T153" s="5" t="s">
        <v>21</v>
      </c>
    </row>
    <row r="154" spans="1:20" x14ac:dyDescent="0.25">
      <c r="A154" s="2" t="str">
        <f>HYPERLINK("https://nddot-ixmultiasset.biprod.cloud/#/asset/inventory/nbibridges/68", "09-125-16.0")</f>
        <v>09-125-16.0</v>
      </c>
      <c r="B154" s="3" t="s">
        <v>40</v>
      </c>
      <c r="C154" s="3" t="s">
        <v>41</v>
      </c>
      <c r="D154" s="3" t="s">
        <v>42</v>
      </c>
      <c r="E154" s="3" t="s">
        <v>15</v>
      </c>
      <c r="F154" s="3" t="s">
        <v>16</v>
      </c>
      <c r="G154" s="3" t="s">
        <v>43</v>
      </c>
      <c r="H154" s="3" t="s">
        <v>25</v>
      </c>
      <c r="I154" s="3" t="s">
        <v>1258</v>
      </c>
      <c r="J154" s="3"/>
      <c r="K154" s="3"/>
      <c r="L154" s="3" t="s">
        <v>1273</v>
      </c>
      <c r="M154" s="9">
        <v>5</v>
      </c>
      <c r="N154" s="9">
        <v>2025</v>
      </c>
      <c r="O154" s="3" t="s">
        <v>20</v>
      </c>
      <c r="P154" s="9">
        <v>24</v>
      </c>
      <c r="Q154" s="9">
        <f>N154+P154/12</f>
        <v>2027</v>
      </c>
      <c r="R154" s="9">
        <f>Q154+P154/12</f>
        <v>2029</v>
      </c>
      <c r="S154" s="9">
        <f>R154+P154/12</f>
        <v>2031</v>
      </c>
      <c r="T154" s="3" t="s">
        <v>21</v>
      </c>
    </row>
    <row r="155" spans="1:20" x14ac:dyDescent="0.25">
      <c r="A155" s="2" t="str">
        <f>HYPERLINK("https://nddot-ixmultiasset.biprod.cloud/#/asset/inventory/nbibridges/5128", "09-125-25.1")</f>
        <v>09-125-25.1</v>
      </c>
      <c r="B155" s="3" t="s">
        <v>1187</v>
      </c>
      <c r="C155" s="3" t="s">
        <v>41</v>
      </c>
      <c r="D155" s="3" t="s">
        <v>68</v>
      </c>
      <c r="E155" s="3" t="s">
        <v>1188</v>
      </c>
      <c r="F155" s="3" t="s">
        <v>16</v>
      </c>
      <c r="G155" s="3" t="s">
        <v>313</v>
      </c>
      <c r="H155" s="3" t="s">
        <v>25</v>
      </c>
      <c r="I155" s="3" t="s">
        <v>1252</v>
      </c>
      <c r="J155" s="3"/>
      <c r="K155" s="3"/>
      <c r="L155" s="3" t="s">
        <v>1269</v>
      </c>
      <c r="M155" s="9">
        <v>10</v>
      </c>
      <c r="N155" s="9">
        <v>2023</v>
      </c>
      <c r="O155" s="3" t="s">
        <v>20</v>
      </c>
      <c r="P155" s="9">
        <v>24</v>
      </c>
      <c r="Q155" s="9">
        <f>N155+P155/12</f>
        <v>2025</v>
      </c>
      <c r="R155" s="9">
        <f>Q155+P155/12</f>
        <v>2027</v>
      </c>
      <c r="S155" s="9">
        <f>R155+P155/12</f>
        <v>2029</v>
      </c>
      <c r="T155" s="3" t="s">
        <v>21</v>
      </c>
    </row>
    <row r="156" spans="1:20" x14ac:dyDescent="0.25">
      <c r="A156" s="4" t="str">
        <f>HYPERLINK("https://nddot-ixmultiasset.biprod.cloud/#/asset/inventory/nbibridges/518", "09-125-30.2")</f>
        <v>09-125-30.2</v>
      </c>
      <c r="B156" s="5" t="s">
        <v>206</v>
      </c>
      <c r="C156" s="5" t="s">
        <v>41</v>
      </c>
      <c r="D156" s="5" t="s">
        <v>23</v>
      </c>
      <c r="E156" s="5" t="s">
        <v>15</v>
      </c>
      <c r="F156" s="5" t="s">
        <v>16</v>
      </c>
      <c r="G156" s="5" t="s">
        <v>207</v>
      </c>
      <c r="H156" s="5" t="s">
        <v>25</v>
      </c>
      <c r="I156" s="5" t="s">
        <v>1252</v>
      </c>
      <c r="J156" s="5"/>
      <c r="K156" s="5"/>
      <c r="L156" s="5" t="s">
        <v>1268</v>
      </c>
      <c r="M156" s="10">
        <v>11</v>
      </c>
      <c r="N156" s="10">
        <v>2023</v>
      </c>
      <c r="O156" s="5" t="s">
        <v>35</v>
      </c>
      <c r="P156" s="10">
        <v>48</v>
      </c>
      <c r="Q156" s="10">
        <f>N156+P156/12</f>
        <v>2027</v>
      </c>
      <c r="R156" s="10">
        <f>Q156+P156/12</f>
        <v>2031</v>
      </c>
      <c r="S156" s="10">
        <f>R156+P156/12</f>
        <v>2035</v>
      </c>
      <c r="T156" s="5" t="s">
        <v>21</v>
      </c>
    </row>
    <row r="157" spans="1:20" x14ac:dyDescent="0.25">
      <c r="A157" s="2" t="str">
        <f>HYPERLINK("https://nddot-ixmultiasset.biprod.cloud/#/asset/inventory/nbibridges/519", "09-125-30.3")</f>
        <v>09-125-30.3</v>
      </c>
      <c r="B157" s="3" t="s">
        <v>208</v>
      </c>
      <c r="C157" s="3" t="s">
        <v>41</v>
      </c>
      <c r="D157" s="3" t="s">
        <v>23</v>
      </c>
      <c r="E157" s="3" t="s">
        <v>15</v>
      </c>
      <c r="F157" s="3" t="s">
        <v>16</v>
      </c>
      <c r="G157" s="3" t="s">
        <v>207</v>
      </c>
      <c r="H157" s="3" t="s">
        <v>25</v>
      </c>
      <c r="I157" s="3" t="s">
        <v>1252</v>
      </c>
      <c r="J157" s="3"/>
      <c r="K157" s="3"/>
      <c r="L157" s="3" t="s">
        <v>1270</v>
      </c>
      <c r="M157" s="9">
        <v>8</v>
      </c>
      <c r="N157" s="9">
        <v>2023</v>
      </c>
      <c r="O157" s="3" t="s">
        <v>35</v>
      </c>
      <c r="P157" s="9">
        <v>48</v>
      </c>
      <c r="Q157" s="9">
        <f>N157+P157/12</f>
        <v>2027</v>
      </c>
      <c r="R157" s="9">
        <f>Q157+P157/12</f>
        <v>2031</v>
      </c>
      <c r="S157" s="9">
        <f>R157+P157/12</f>
        <v>2035</v>
      </c>
      <c r="T157" s="3" t="s">
        <v>21</v>
      </c>
    </row>
    <row r="158" spans="1:20" x14ac:dyDescent="0.25">
      <c r="A158" s="2" t="str">
        <f>HYPERLINK("https://nddot-ixmultiasset.biprod.cloud/#/asset/inventory/nbibridges/722", "09-125-33.3")</f>
        <v>09-125-33.3</v>
      </c>
      <c r="B158" s="3" t="s">
        <v>266</v>
      </c>
      <c r="C158" s="3" t="s">
        <v>41</v>
      </c>
      <c r="D158" s="3" t="s">
        <v>48</v>
      </c>
      <c r="E158" s="3" t="s">
        <v>15</v>
      </c>
      <c r="F158" s="3" t="s">
        <v>16</v>
      </c>
      <c r="G158" s="3" t="s">
        <v>207</v>
      </c>
      <c r="H158" s="3" t="s">
        <v>25</v>
      </c>
      <c r="I158" s="3" t="s">
        <v>1262</v>
      </c>
      <c r="J158" s="3"/>
      <c r="K158" s="3"/>
      <c r="L158" s="3" t="s">
        <v>1268</v>
      </c>
      <c r="M158" s="9">
        <v>11</v>
      </c>
      <c r="N158" s="9">
        <v>2023</v>
      </c>
      <c r="O158" s="3" t="s">
        <v>20</v>
      </c>
      <c r="P158" s="9">
        <v>24</v>
      </c>
      <c r="Q158" s="9">
        <f>N158+P158/12</f>
        <v>2025</v>
      </c>
      <c r="R158" s="9">
        <f>Q158+P158/12</f>
        <v>2027</v>
      </c>
      <c r="S158" s="9">
        <f>R158+P158/12</f>
        <v>2029</v>
      </c>
      <c r="T158" s="3" t="s">
        <v>21</v>
      </c>
    </row>
    <row r="159" spans="1:20" x14ac:dyDescent="0.25">
      <c r="A159" s="2" t="str">
        <f>HYPERLINK("https://nddot-ixmultiasset.biprod.cloud/#/asset/inventory/nbibridges/2604", "09-126-04.0")</f>
        <v>09-126-04.0</v>
      </c>
      <c r="B159" s="3" t="s">
        <v>713</v>
      </c>
      <c r="C159" s="3" t="s">
        <v>41</v>
      </c>
      <c r="D159" s="3" t="s">
        <v>714</v>
      </c>
      <c r="E159" s="3" t="s">
        <v>15</v>
      </c>
      <c r="F159" s="3" t="s">
        <v>16</v>
      </c>
      <c r="G159" s="3" t="s">
        <v>24</v>
      </c>
      <c r="H159" s="3" t="s">
        <v>25</v>
      </c>
      <c r="I159" s="3" t="s">
        <v>1252</v>
      </c>
      <c r="J159" s="3"/>
      <c r="K159" s="3"/>
      <c r="L159" s="3" t="s">
        <v>1267</v>
      </c>
      <c r="M159" s="9">
        <v>9</v>
      </c>
      <c r="N159" s="9">
        <v>2023</v>
      </c>
      <c r="O159" s="3" t="s">
        <v>20</v>
      </c>
      <c r="P159" s="9">
        <v>24</v>
      </c>
      <c r="Q159" s="9">
        <f>N159+P159/12</f>
        <v>2025</v>
      </c>
      <c r="R159" s="9">
        <f>Q159+P159/12</f>
        <v>2027</v>
      </c>
      <c r="S159" s="9">
        <f>R159+P159/12</f>
        <v>2029</v>
      </c>
      <c r="T159" s="3" t="s">
        <v>21</v>
      </c>
    </row>
    <row r="160" spans="1:20" x14ac:dyDescent="0.25">
      <c r="A160" s="4" t="str">
        <f>HYPERLINK("https://nddot-ixmultiasset.biprod.cloud/#/asset/inventory/nbibridges/2304", "09-126-17.0")</f>
        <v>09-126-17.0</v>
      </c>
      <c r="B160" s="5" t="s">
        <v>657</v>
      </c>
      <c r="C160" s="5" t="s">
        <v>41</v>
      </c>
      <c r="D160" s="5" t="s">
        <v>42</v>
      </c>
      <c r="E160" s="5" t="s">
        <v>15</v>
      </c>
      <c r="F160" s="5" t="s">
        <v>16</v>
      </c>
      <c r="G160" s="5" t="s">
        <v>71</v>
      </c>
      <c r="H160" s="5" t="s">
        <v>25</v>
      </c>
      <c r="I160" s="5" t="s">
        <v>1277</v>
      </c>
      <c r="J160" s="5"/>
      <c r="K160" s="5"/>
      <c r="L160" s="5" t="s">
        <v>1273</v>
      </c>
      <c r="M160" s="10">
        <v>5</v>
      </c>
      <c r="N160" s="10">
        <v>2025</v>
      </c>
      <c r="O160" s="5" t="s">
        <v>20</v>
      </c>
      <c r="P160" s="10">
        <v>24</v>
      </c>
      <c r="Q160" s="10">
        <f>N160+P160/12</f>
        <v>2027</v>
      </c>
      <c r="R160" s="10">
        <f>Q160+P160/12</f>
        <v>2029</v>
      </c>
      <c r="S160" s="10">
        <f>R160+P160/12</f>
        <v>2031</v>
      </c>
      <c r="T160" s="5" t="s">
        <v>21</v>
      </c>
    </row>
    <row r="161" spans="1:20" x14ac:dyDescent="0.25">
      <c r="A161" s="2" t="str">
        <f>HYPERLINK("https://nddot-ixmultiasset.biprod.cloud/#/asset/inventory/nbibridges/2724", "09-126-18.0")</f>
        <v>09-126-18.0</v>
      </c>
      <c r="B161" s="3" t="s">
        <v>738</v>
      </c>
      <c r="C161" s="3" t="s">
        <v>41</v>
      </c>
      <c r="D161" s="3" t="s">
        <v>42</v>
      </c>
      <c r="E161" s="3" t="s">
        <v>15</v>
      </c>
      <c r="F161" s="3" t="s">
        <v>16</v>
      </c>
      <c r="G161" s="3" t="s">
        <v>140</v>
      </c>
      <c r="H161" s="3" t="s">
        <v>25</v>
      </c>
      <c r="I161" s="3" t="s">
        <v>1277</v>
      </c>
      <c r="J161" s="3"/>
      <c r="K161" s="3" t="s">
        <v>19</v>
      </c>
      <c r="L161" s="3" t="s">
        <v>1273</v>
      </c>
      <c r="M161" s="9">
        <v>5</v>
      </c>
      <c r="N161" s="9">
        <v>2025</v>
      </c>
      <c r="O161" s="3" t="s">
        <v>20</v>
      </c>
      <c r="P161" s="9">
        <v>24</v>
      </c>
      <c r="Q161" s="9">
        <f>N161+P161/12</f>
        <v>2027</v>
      </c>
      <c r="R161" s="9">
        <f>Q161+P161/12</f>
        <v>2029</v>
      </c>
      <c r="S161" s="9">
        <f>R161+P161/12</f>
        <v>2031</v>
      </c>
      <c r="T161" s="3" t="s">
        <v>21</v>
      </c>
    </row>
    <row r="162" spans="1:20" x14ac:dyDescent="0.25">
      <c r="A162" s="2" t="str">
        <f>HYPERLINK("https://nddot-ixmultiasset.biprod.cloud/#/asset/inventory/nbibridges/2804", "09-126-19.0")</f>
        <v>09-126-19.0</v>
      </c>
      <c r="B162" s="3" t="s">
        <v>752</v>
      </c>
      <c r="C162" s="3" t="s">
        <v>41</v>
      </c>
      <c r="D162" s="3" t="s">
        <v>149</v>
      </c>
      <c r="E162" s="3" t="s">
        <v>15</v>
      </c>
      <c r="F162" s="3" t="s">
        <v>16</v>
      </c>
      <c r="G162" s="3" t="s">
        <v>162</v>
      </c>
      <c r="H162" s="3" t="s">
        <v>25</v>
      </c>
      <c r="I162" s="3" t="s">
        <v>1252</v>
      </c>
      <c r="J162" s="3"/>
      <c r="K162" s="3"/>
      <c r="L162" s="3" t="s">
        <v>1273</v>
      </c>
      <c r="M162" s="9">
        <v>5</v>
      </c>
      <c r="N162" s="9">
        <v>2025</v>
      </c>
      <c r="O162" s="3" t="s">
        <v>20</v>
      </c>
      <c r="P162" s="9">
        <v>24</v>
      </c>
      <c r="Q162" s="9">
        <f>N162+P162/12</f>
        <v>2027</v>
      </c>
      <c r="R162" s="9">
        <f>Q162+P162/12</f>
        <v>2029</v>
      </c>
      <c r="S162" s="9">
        <f>R162+P162/12</f>
        <v>2031</v>
      </c>
      <c r="T162" s="3" t="s">
        <v>21</v>
      </c>
    </row>
    <row r="163" spans="1:20" x14ac:dyDescent="0.25">
      <c r="A163" s="4" t="str">
        <f>HYPERLINK("https://nddot-ixmultiasset.biprod.cloud/#/asset/inventory/nbibridges/2977", "09-126-25.0")</f>
        <v>09-126-25.0</v>
      </c>
      <c r="B163" s="5" t="s">
        <v>787</v>
      </c>
      <c r="C163" s="5" t="s">
        <v>41</v>
      </c>
      <c r="D163" s="5" t="s">
        <v>68</v>
      </c>
      <c r="E163" s="5" t="s">
        <v>15</v>
      </c>
      <c r="F163" s="5" t="s">
        <v>16</v>
      </c>
      <c r="G163" s="5" t="s">
        <v>43</v>
      </c>
      <c r="H163" s="5" t="s">
        <v>18</v>
      </c>
      <c r="I163" s="5" t="s">
        <v>1258</v>
      </c>
      <c r="J163" s="5"/>
      <c r="K163" s="5" t="s">
        <v>19</v>
      </c>
      <c r="L163" s="5" t="s">
        <v>1273</v>
      </c>
      <c r="M163" s="10">
        <v>5</v>
      </c>
      <c r="N163" s="10">
        <v>2025</v>
      </c>
      <c r="O163" s="5" t="s">
        <v>20</v>
      </c>
      <c r="P163" s="10">
        <v>24</v>
      </c>
      <c r="Q163" s="10">
        <f>N163+P163/12</f>
        <v>2027</v>
      </c>
      <c r="R163" s="10">
        <f>Q163+P163/12</f>
        <v>2029</v>
      </c>
      <c r="S163" s="10">
        <f>R163+P163/12</f>
        <v>2031</v>
      </c>
      <c r="T163" s="5" t="s">
        <v>21</v>
      </c>
    </row>
    <row r="164" spans="1:20" x14ac:dyDescent="0.25">
      <c r="A164" s="4" t="str">
        <f>HYPERLINK("https://nddot-ixmultiasset.biprod.cloud/#/asset/inventory/nbibridges/547", "09-126-27.2")</f>
        <v>09-126-27.2</v>
      </c>
      <c r="B164" s="5" t="s">
        <v>218</v>
      </c>
      <c r="C164" s="5" t="s">
        <v>41</v>
      </c>
      <c r="D164" s="5" t="s">
        <v>23</v>
      </c>
      <c r="E164" s="5" t="s">
        <v>15</v>
      </c>
      <c r="F164" s="5" t="s">
        <v>16</v>
      </c>
      <c r="G164" s="5" t="s">
        <v>207</v>
      </c>
      <c r="H164" s="5" t="s">
        <v>25</v>
      </c>
      <c r="I164" s="5" t="s">
        <v>1252</v>
      </c>
      <c r="J164" s="5"/>
      <c r="K164" s="5"/>
      <c r="L164" s="5" t="s">
        <v>1268</v>
      </c>
      <c r="M164" s="10">
        <v>11</v>
      </c>
      <c r="N164" s="10">
        <v>2023</v>
      </c>
      <c r="O164" s="5" t="s">
        <v>35</v>
      </c>
      <c r="P164" s="10">
        <v>48</v>
      </c>
      <c r="Q164" s="10">
        <f>N164+P164/12</f>
        <v>2027</v>
      </c>
      <c r="R164" s="10">
        <f>Q164+P164/12</f>
        <v>2031</v>
      </c>
      <c r="S164" s="10">
        <f>R164+P164/12</f>
        <v>2035</v>
      </c>
      <c r="T164" s="5" t="s">
        <v>21</v>
      </c>
    </row>
    <row r="165" spans="1:20" x14ac:dyDescent="0.25">
      <c r="A165" s="4" t="str">
        <f>HYPERLINK("https://nddot-ixmultiasset.biprod.cloud/#/asset/inventory/nbibridges/563", "09-126-27.3")</f>
        <v>09-126-27.3</v>
      </c>
      <c r="B165" s="5" t="s">
        <v>223</v>
      </c>
      <c r="C165" s="5" t="s">
        <v>41</v>
      </c>
      <c r="D165" s="5" t="s">
        <v>23</v>
      </c>
      <c r="E165" s="5" t="s">
        <v>15</v>
      </c>
      <c r="F165" s="5" t="s">
        <v>16</v>
      </c>
      <c r="G165" s="5" t="s">
        <v>207</v>
      </c>
      <c r="H165" s="5" t="s">
        <v>25</v>
      </c>
      <c r="I165" s="5" t="s">
        <v>1252</v>
      </c>
      <c r="J165" s="5"/>
      <c r="K165" s="5"/>
      <c r="L165" s="5" t="s">
        <v>1270</v>
      </c>
      <c r="M165" s="10">
        <v>8</v>
      </c>
      <c r="N165" s="10">
        <v>2023</v>
      </c>
      <c r="O165" s="5" t="s">
        <v>35</v>
      </c>
      <c r="P165" s="10">
        <v>48</v>
      </c>
      <c r="Q165" s="10">
        <f>N165+P165/12</f>
        <v>2027</v>
      </c>
      <c r="R165" s="10">
        <f>Q165+P165/12</f>
        <v>2031</v>
      </c>
      <c r="S165" s="10">
        <f>R165+P165/12</f>
        <v>2035</v>
      </c>
      <c r="T165" s="5" t="s">
        <v>21</v>
      </c>
    </row>
    <row r="166" spans="1:20" x14ac:dyDescent="0.25">
      <c r="A166" s="2" t="str">
        <f>HYPERLINK("https://nddot-ixmultiasset.biprod.cloud/#/asset/inventory/nbibridges/3770", "09-126-29.0")</f>
        <v>09-126-29.0</v>
      </c>
      <c r="B166" s="3" t="s">
        <v>941</v>
      </c>
      <c r="C166" s="3" t="s">
        <v>41</v>
      </c>
      <c r="D166" s="3" t="s">
        <v>23</v>
      </c>
      <c r="E166" s="3" t="s">
        <v>15</v>
      </c>
      <c r="F166" s="3" t="s">
        <v>16</v>
      </c>
      <c r="G166" s="3" t="s">
        <v>49</v>
      </c>
      <c r="H166" s="3" t="s">
        <v>25</v>
      </c>
      <c r="I166" s="3" t="s">
        <v>1252</v>
      </c>
      <c r="J166" s="3"/>
      <c r="K166" s="3"/>
      <c r="L166" s="3" t="s">
        <v>1279</v>
      </c>
      <c r="M166" s="9">
        <v>4</v>
      </c>
      <c r="N166" s="9">
        <v>2025</v>
      </c>
      <c r="O166" s="3" t="s">
        <v>35</v>
      </c>
      <c r="P166" s="9">
        <v>48</v>
      </c>
      <c r="Q166" s="9">
        <f>N166+P166/12</f>
        <v>2029</v>
      </c>
      <c r="R166" s="9">
        <f>Q166+P166/12</f>
        <v>2033</v>
      </c>
      <c r="S166" s="9">
        <f>R166+P166/12</f>
        <v>2037</v>
      </c>
      <c r="T166" s="3" t="s">
        <v>21</v>
      </c>
    </row>
    <row r="167" spans="1:20" x14ac:dyDescent="0.25">
      <c r="A167" s="4" t="str">
        <f>HYPERLINK("https://nddot-ixmultiasset.biprod.cloud/#/asset/inventory/nbibridges/3779", "09-126-32.0")</f>
        <v>09-126-32.0</v>
      </c>
      <c r="B167" s="5" t="s">
        <v>944</v>
      </c>
      <c r="C167" s="5" t="s">
        <v>41</v>
      </c>
      <c r="D167" s="5" t="s">
        <v>48</v>
      </c>
      <c r="E167" s="5" t="s">
        <v>15</v>
      </c>
      <c r="F167" s="5" t="s">
        <v>16</v>
      </c>
      <c r="G167" s="5" t="s">
        <v>540</v>
      </c>
      <c r="H167" s="5" t="s">
        <v>25</v>
      </c>
      <c r="I167" s="5" t="s">
        <v>1258</v>
      </c>
      <c r="J167" s="5"/>
      <c r="K167" s="5"/>
      <c r="L167" s="5" t="s">
        <v>1266</v>
      </c>
      <c r="M167" s="10">
        <v>7</v>
      </c>
      <c r="N167" s="10">
        <v>2025</v>
      </c>
      <c r="O167" s="5" t="s">
        <v>20</v>
      </c>
      <c r="P167" s="10">
        <v>24</v>
      </c>
      <c r="Q167" s="10">
        <f>N167+P167/12</f>
        <v>2027</v>
      </c>
      <c r="R167" s="10">
        <f>Q167+P167/12</f>
        <v>2029</v>
      </c>
      <c r="S167" s="10">
        <f>R167+P167/12</f>
        <v>2031</v>
      </c>
      <c r="T167" s="5" t="s">
        <v>21</v>
      </c>
    </row>
    <row r="168" spans="1:20" x14ac:dyDescent="0.25">
      <c r="A168" s="4" t="str">
        <f>HYPERLINK("https://nddot-ixmultiasset.biprod.cloud/#/asset/inventory/nbibridges/91", "09-126-32.1")</f>
        <v>09-126-32.1</v>
      </c>
      <c r="B168" s="5" t="s">
        <v>57</v>
      </c>
      <c r="C168" s="5" t="s">
        <v>41</v>
      </c>
      <c r="D168" s="5" t="s">
        <v>48</v>
      </c>
      <c r="E168" s="5" t="s">
        <v>15</v>
      </c>
      <c r="F168" s="5" t="s">
        <v>16</v>
      </c>
      <c r="G168" s="5" t="s">
        <v>58</v>
      </c>
      <c r="H168" s="5" t="s">
        <v>25</v>
      </c>
      <c r="I168" s="5" t="s">
        <v>1262</v>
      </c>
      <c r="J168" s="5"/>
      <c r="K168" s="5"/>
      <c r="L168" s="5" t="s">
        <v>1266</v>
      </c>
      <c r="M168" s="10">
        <v>7</v>
      </c>
      <c r="N168" s="10">
        <v>2025</v>
      </c>
      <c r="O168" s="5" t="s">
        <v>20</v>
      </c>
      <c r="P168" s="10">
        <v>24</v>
      </c>
      <c r="Q168" s="10">
        <f>N168+P168/12</f>
        <v>2027</v>
      </c>
      <c r="R168" s="10">
        <f>Q168+P168/12</f>
        <v>2029</v>
      </c>
      <c r="S168" s="10">
        <f>R168+P168/12</f>
        <v>2031</v>
      </c>
      <c r="T168" s="5" t="s">
        <v>21</v>
      </c>
    </row>
    <row r="169" spans="1:20" x14ac:dyDescent="0.25">
      <c r="A169" s="4" t="str">
        <f>HYPERLINK("https://nddot-ixmultiasset.biprod.cloud/#/asset/inventory/nbibridges/295", "09-127-04.0")</f>
        <v>09-127-04.0</v>
      </c>
      <c r="B169" s="5" t="s">
        <v>148</v>
      </c>
      <c r="C169" s="5" t="s">
        <v>41</v>
      </c>
      <c r="D169" s="5" t="s">
        <v>149</v>
      </c>
      <c r="E169" s="5" t="s">
        <v>15</v>
      </c>
      <c r="F169" s="5" t="s">
        <v>16</v>
      </c>
      <c r="G169" s="5" t="s">
        <v>147</v>
      </c>
      <c r="H169" s="5" t="s">
        <v>25</v>
      </c>
      <c r="I169" s="5" t="s">
        <v>1252</v>
      </c>
      <c r="J169" s="5"/>
      <c r="K169" s="5"/>
      <c r="L169" s="5" t="s">
        <v>1267</v>
      </c>
      <c r="M169" s="10">
        <v>9</v>
      </c>
      <c r="N169" s="10">
        <v>2023</v>
      </c>
      <c r="O169" s="5" t="s">
        <v>20</v>
      </c>
      <c r="P169" s="10">
        <v>24</v>
      </c>
      <c r="Q169" s="10">
        <f>N169+P169/12</f>
        <v>2025</v>
      </c>
      <c r="R169" s="10">
        <f>Q169+P169/12</f>
        <v>2027</v>
      </c>
      <c r="S169" s="10">
        <f>R169+P169/12</f>
        <v>2029</v>
      </c>
      <c r="T169" s="5" t="s">
        <v>21</v>
      </c>
    </row>
    <row r="170" spans="1:20" x14ac:dyDescent="0.25">
      <c r="A170" s="2" t="str">
        <f>HYPERLINK("https://nddot-ixmultiasset.biprod.cloud/#/asset/inventory/nbibridges/807", "09-127-30.0")</f>
        <v>09-127-30.0</v>
      </c>
      <c r="B170" s="3" t="s">
        <v>280</v>
      </c>
      <c r="C170" s="3" t="s">
        <v>41</v>
      </c>
      <c r="D170" s="3" t="s">
        <v>48</v>
      </c>
      <c r="E170" s="3" t="s">
        <v>15</v>
      </c>
      <c r="F170" s="3" t="s">
        <v>16</v>
      </c>
      <c r="G170" s="3" t="s">
        <v>152</v>
      </c>
      <c r="H170" s="3" t="s">
        <v>25</v>
      </c>
      <c r="I170" s="3" t="s">
        <v>1262</v>
      </c>
      <c r="J170" s="3"/>
      <c r="K170" s="3"/>
      <c r="L170" s="3" t="s">
        <v>1266</v>
      </c>
      <c r="M170" s="9">
        <v>7</v>
      </c>
      <c r="N170" s="9">
        <v>2025</v>
      </c>
      <c r="O170" s="3" t="s">
        <v>20</v>
      </c>
      <c r="P170" s="9">
        <v>24</v>
      </c>
      <c r="Q170" s="9">
        <f>N170+P170/12</f>
        <v>2027</v>
      </c>
      <c r="R170" s="9">
        <f>Q170+P170/12</f>
        <v>2029</v>
      </c>
      <c r="S170" s="9">
        <f>R170+P170/12</f>
        <v>2031</v>
      </c>
      <c r="T170" s="3" t="s">
        <v>21</v>
      </c>
    </row>
    <row r="171" spans="1:20" x14ac:dyDescent="0.25">
      <c r="A171" s="2" t="str">
        <f>HYPERLINK("https://nddot-ixmultiasset.biprod.cloud/#/asset/inventory/nbibridges/1030", "09-128-04.0")</f>
        <v>09-128-04.0</v>
      </c>
      <c r="B171" s="3" t="s">
        <v>351</v>
      </c>
      <c r="C171" s="3" t="s">
        <v>41</v>
      </c>
      <c r="D171" s="3" t="s">
        <v>352</v>
      </c>
      <c r="E171" s="3" t="s">
        <v>15</v>
      </c>
      <c r="F171" s="3" t="s">
        <v>16</v>
      </c>
      <c r="G171" s="3" t="s">
        <v>353</v>
      </c>
      <c r="H171" s="3" t="s">
        <v>25</v>
      </c>
      <c r="I171" s="3" t="s">
        <v>1277</v>
      </c>
      <c r="J171" s="3"/>
      <c r="K171" s="3" t="s">
        <v>19</v>
      </c>
      <c r="L171" s="3" t="s">
        <v>1267</v>
      </c>
      <c r="M171" s="9">
        <v>9</v>
      </c>
      <c r="N171" s="9">
        <v>2023</v>
      </c>
      <c r="O171" s="3" t="s">
        <v>20</v>
      </c>
      <c r="P171" s="9">
        <v>24</v>
      </c>
      <c r="Q171" s="9">
        <f>N171+P171/12</f>
        <v>2025</v>
      </c>
      <c r="R171" s="9">
        <f>Q171+P171/12</f>
        <v>2027</v>
      </c>
      <c r="S171" s="9">
        <f>R171+P171/12</f>
        <v>2029</v>
      </c>
      <c r="T171" s="3" t="s">
        <v>21</v>
      </c>
    </row>
    <row r="172" spans="1:20" x14ac:dyDescent="0.25">
      <c r="A172" s="4" t="str">
        <f>HYPERLINK("https://nddot-ixmultiasset.biprod.cloud/#/asset/inventory/nbibridges/1453", "09-128-08.0")</f>
        <v>09-128-08.0</v>
      </c>
      <c r="B172" s="5" t="s">
        <v>453</v>
      </c>
      <c r="C172" s="5" t="s">
        <v>41</v>
      </c>
      <c r="D172" s="5" t="s">
        <v>214</v>
      </c>
      <c r="E172" s="5" t="s">
        <v>15</v>
      </c>
      <c r="F172" s="5" t="s">
        <v>16</v>
      </c>
      <c r="G172" s="5" t="s">
        <v>119</v>
      </c>
      <c r="H172" s="5" t="s">
        <v>25</v>
      </c>
      <c r="I172" s="5" t="s">
        <v>1252</v>
      </c>
      <c r="J172" s="5"/>
      <c r="K172" s="5"/>
      <c r="L172" s="5" t="s">
        <v>1267</v>
      </c>
      <c r="M172" s="10">
        <v>9</v>
      </c>
      <c r="N172" s="10">
        <v>2023</v>
      </c>
      <c r="O172" s="5" t="s">
        <v>20</v>
      </c>
      <c r="P172" s="10">
        <v>24</v>
      </c>
      <c r="Q172" s="10">
        <f>N172+P172/12</f>
        <v>2025</v>
      </c>
      <c r="R172" s="10">
        <f>Q172+P172/12</f>
        <v>2027</v>
      </c>
      <c r="S172" s="10">
        <f>R172+P172/12</f>
        <v>2029</v>
      </c>
      <c r="T172" s="5" t="s">
        <v>21</v>
      </c>
    </row>
    <row r="173" spans="1:20" x14ac:dyDescent="0.25">
      <c r="A173" s="2" t="str">
        <f>HYPERLINK("https://nddot-ixmultiasset.biprod.cloud/#/asset/inventory/nbibridges/1348", "09-128-09.0")</f>
        <v>09-128-09.0</v>
      </c>
      <c r="B173" s="3" t="s">
        <v>432</v>
      </c>
      <c r="C173" s="3" t="s">
        <v>41</v>
      </c>
      <c r="D173" s="3" t="s">
        <v>214</v>
      </c>
      <c r="E173" s="3" t="s">
        <v>15</v>
      </c>
      <c r="F173" s="3" t="s">
        <v>16</v>
      </c>
      <c r="G173" s="3" t="s">
        <v>433</v>
      </c>
      <c r="H173" s="3" t="s">
        <v>25</v>
      </c>
      <c r="I173" s="3" t="s">
        <v>1252</v>
      </c>
      <c r="J173" s="3"/>
      <c r="K173" s="3"/>
      <c r="L173" s="3" t="s">
        <v>1281</v>
      </c>
      <c r="M173" s="9">
        <v>9</v>
      </c>
      <c r="N173" s="9">
        <v>2021</v>
      </c>
      <c r="O173" s="3" t="s">
        <v>35</v>
      </c>
      <c r="P173" s="9">
        <v>48</v>
      </c>
      <c r="Q173" s="9">
        <f>N173+P173/12</f>
        <v>2025</v>
      </c>
      <c r="R173" s="9">
        <f>Q173+P173/12</f>
        <v>2029</v>
      </c>
      <c r="S173" s="9">
        <f>R173+P173/12</f>
        <v>2033</v>
      </c>
      <c r="T173" s="3" t="s">
        <v>21</v>
      </c>
    </row>
    <row r="174" spans="1:20" x14ac:dyDescent="0.25">
      <c r="A174" s="2" t="str">
        <f>HYPERLINK("https://nddot-ixmultiasset.biprod.cloud/#/asset/inventory/nbibridges/1869", "09-128-19.0")</f>
        <v>09-128-19.0</v>
      </c>
      <c r="B174" s="3" t="s">
        <v>582</v>
      </c>
      <c r="C174" s="3" t="s">
        <v>41</v>
      </c>
      <c r="D174" s="3" t="s">
        <v>42</v>
      </c>
      <c r="E174" s="3" t="s">
        <v>15</v>
      </c>
      <c r="F174" s="3" t="s">
        <v>16</v>
      </c>
      <c r="G174" s="3" t="s">
        <v>56</v>
      </c>
      <c r="H174" s="3" t="s">
        <v>25</v>
      </c>
      <c r="I174" s="3" t="s">
        <v>1258</v>
      </c>
      <c r="J174" s="3"/>
      <c r="K174" s="3"/>
      <c r="L174" s="3" t="s">
        <v>1273</v>
      </c>
      <c r="M174" s="9">
        <v>5</v>
      </c>
      <c r="N174" s="9">
        <v>2025</v>
      </c>
      <c r="O174" s="3" t="s">
        <v>20</v>
      </c>
      <c r="P174" s="9">
        <v>24</v>
      </c>
      <c r="Q174" s="9">
        <f>N174+P174/12</f>
        <v>2027</v>
      </c>
      <c r="R174" s="9">
        <f>Q174+P174/12</f>
        <v>2029</v>
      </c>
      <c r="S174" s="9">
        <f>R174+P174/12</f>
        <v>2031</v>
      </c>
      <c r="T174" s="3" t="s">
        <v>21</v>
      </c>
    </row>
    <row r="175" spans="1:20" x14ac:dyDescent="0.25">
      <c r="A175" s="4" t="str">
        <f>HYPERLINK("https://nddot-ixmultiasset.biprod.cloud/#/asset/inventory/nbibridges/877", "09-128-23.0")</f>
        <v>09-128-23.0</v>
      </c>
      <c r="B175" s="5" t="s">
        <v>301</v>
      </c>
      <c r="C175" s="5" t="s">
        <v>41</v>
      </c>
      <c r="D175" s="5" t="s">
        <v>23</v>
      </c>
      <c r="E175" s="5" t="s">
        <v>160</v>
      </c>
      <c r="F175" s="5" t="s">
        <v>16</v>
      </c>
      <c r="G175" s="5" t="s">
        <v>231</v>
      </c>
      <c r="H175" s="5" t="s">
        <v>25</v>
      </c>
      <c r="I175" s="5" t="s">
        <v>1252</v>
      </c>
      <c r="J175" s="5"/>
      <c r="K175" s="5"/>
      <c r="L175" s="5" t="s">
        <v>1257</v>
      </c>
      <c r="M175" s="10">
        <v>11</v>
      </c>
      <c r="N175" s="10">
        <v>2024</v>
      </c>
      <c r="O175" s="5" t="s">
        <v>20</v>
      </c>
      <c r="P175" s="10">
        <v>24</v>
      </c>
      <c r="Q175" s="10">
        <f>N175+P175/12</f>
        <v>2026</v>
      </c>
      <c r="R175" s="10">
        <f>Q175+P175/12</f>
        <v>2028</v>
      </c>
      <c r="S175" s="10">
        <f>R175+P175/12</f>
        <v>2030</v>
      </c>
      <c r="T175" s="5" t="s">
        <v>21</v>
      </c>
    </row>
    <row r="176" spans="1:20" x14ac:dyDescent="0.25">
      <c r="A176" s="4" t="str">
        <f>HYPERLINK("https://nddot-ixmultiasset.biprod.cloud/#/asset/inventory/nbibridges/1061", "09-128-35.0")</f>
        <v>09-128-35.0</v>
      </c>
      <c r="B176" s="5" t="s">
        <v>362</v>
      </c>
      <c r="C176" s="5" t="s">
        <v>41</v>
      </c>
      <c r="D176" s="5" t="s">
        <v>363</v>
      </c>
      <c r="E176" s="5" t="s">
        <v>15</v>
      </c>
      <c r="F176" s="5" t="s">
        <v>16</v>
      </c>
      <c r="G176" s="5" t="s">
        <v>49</v>
      </c>
      <c r="H176" s="5" t="s">
        <v>25</v>
      </c>
      <c r="I176" s="5" t="s">
        <v>1252</v>
      </c>
      <c r="J176" s="5"/>
      <c r="K176" s="5"/>
      <c r="L176" s="5" t="s">
        <v>1251</v>
      </c>
      <c r="M176" s="10">
        <v>6</v>
      </c>
      <c r="N176" s="10">
        <v>2025</v>
      </c>
      <c r="O176" s="5" t="s">
        <v>20</v>
      </c>
      <c r="P176" s="10">
        <v>24</v>
      </c>
      <c r="Q176" s="10">
        <f>N176+P176/12</f>
        <v>2027</v>
      </c>
      <c r="R176" s="10">
        <f>Q176+P176/12</f>
        <v>2029</v>
      </c>
      <c r="S176" s="10">
        <f>R176+P176/12</f>
        <v>2031</v>
      </c>
      <c r="T176" s="5" t="s">
        <v>21</v>
      </c>
    </row>
    <row r="177" spans="1:20" x14ac:dyDescent="0.25">
      <c r="A177" s="2" t="str">
        <f>HYPERLINK("https://nddot-ixmultiasset.biprod.cloud/#/asset/inventory/nbibridges/2200", "09-129-01.0")</f>
        <v>09-129-01.0</v>
      </c>
      <c r="B177" s="3" t="s">
        <v>635</v>
      </c>
      <c r="C177" s="3" t="s">
        <v>41</v>
      </c>
      <c r="D177" s="3" t="s">
        <v>214</v>
      </c>
      <c r="E177" s="3" t="s">
        <v>15</v>
      </c>
      <c r="F177" s="3" t="s">
        <v>16</v>
      </c>
      <c r="G177" s="3" t="s">
        <v>69</v>
      </c>
      <c r="H177" s="3" t="s">
        <v>18</v>
      </c>
      <c r="I177" s="3" t="s">
        <v>1258</v>
      </c>
      <c r="J177" s="3"/>
      <c r="K177" s="3"/>
      <c r="L177" s="3" t="s">
        <v>1267</v>
      </c>
      <c r="M177" s="9">
        <v>9</v>
      </c>
      <c r="N177" s="9">
        <v>2023</v>
      </c>
      <c r="O177" s="3" t="s">
        <v>20</v>
      </c>
      <c r="P177" s="9">
        <v>24</v>
      </c>
      <c r="Q177" s="9">
        <f>N177+P177/12</f>
        <v>2025</v>
      </c>
      <c r="R177" s="9">
        <f>Q177+P177/12</f>
        <v>2027</v>
      </c>
      <c r="S177" s="9">
        <f>R177+P177/12</f>
        <v>2029</v>
      </c>
      <c r="T177" s="3" t="s">
        <v>21</v>
      </c>
    </row>
    <row r="178" spans="1:20" x14ac:dyDescent="0.25">
      <c r="A178" s="4" t="str">
        <f>HYPERLINK("https://nddot-ixmultiasset.biprod.cloud/#/asset/inventory/nbibridges/2344", "09-129-03.0")</f>
        <v>09-129-03.0</v>
      </c>
      <c r="B178" s="5" t="s">
        <v>664</v>
      </c>
      <c r="C178" s="5" t="s">
        <v>41</v>
      </c>
      <c r="D178" s="5" t="s">
        <v>214</v>
      </c>
      <c r="E178" s="5" t="s">
        <v>15</v>
      </c>
      <c r="F178" s="5" t="s">
        <v>16</v>
      </c>
      <c r="G178" s="5" t="s">
        <v>66</v>
      </c>
      <c r="H178" s="5" t="s">
        <v>25</v>
      </c>
      <c r="I178" s="5" t="s">
        <v>1258</v>
      </c>
      <c r="J178" s="5"/>
      <c r="K178" s="5"/>
      <c r="L178" s="5" t="s">
        <v>1267</v>
      </c>
      <c r="M178" s="10">
        <v>9</v>
      </c>
      <c r="N178" s="10">
        <v>2023</v>
      </c>
      <c r="O178" s="5" t="s">
        <v>20</v>
      </c>
      <c r="P178" s="10">
        <v>24</v>
      </c>
      <c r="Q178" s="10">
        <f>N178+P178/12</f>
        <v>2025</v>
      </c>
      <c r="R178" s="10">
        <f>Q178+P178/12</f>
        <v>2027</v>
      </c>
      <c r="S178" s="10">
        <f>R178+P178/12</f>
        <v>2029</v>
      </c>
      <c r="T178" s="5" t="s">
        <v>21</v>
      </c>
    </row>
    <row r="179" spans="1:20" x14ac:dyDescent="0.25">
      <c r="A179" s="2" t="str">
        <f>HYPERLINK("https://nddot-ixmultiasset.biprod.cloud/#/asset/inventory/nbibridges/3091", "09-129-26.0")</f>
        <v>09-129-26.0</v>
      </c>
      <c r="B179" s="3" t="s">
        <v>804</v>
      </c>
      <c r="C179" s="3" t="s">
        <v>41</v>
      </c>
      <c r="D179" s="3" t="s">
        <v>105</v>
      </c>
      <c r="E179" s="3" t="s">
        <v>15</v>
      </c>
      <c r="F179" s="3" t="s">
        <v>16</v>
      </c>
      <c r="G179" s="3" t="s">
        <v>73</v>
      </c>
      <c r="H179" s="3" t="s">
        <v>25</v>
      </c>
      <c r="I179" s="3" t="s">
        <v>1258</v>
      </c>
      <c r="J179" s="3"/>
      <c r="K179" s="3" t="s">
        <v>19</v>
      </c>
      <c r="L179" s="3" t="s">
        <v>1266</v>
      </c>
      <c r="M179" s="9">
        <v>7</v>
      </c>
      <c r="N179" s="9">
        <v>2025</v>
      </c>
      <c r="O179" s="3" t="s">
        <v>20</v>
      </c>
      <c r="P179" s="9">
        <v>24</v>
      </c>
      <c r="Q179" s="9">
        <f>N179+P179/12</f>
        <v>2027</v>
      </c>
      <c r="R179" s="9">
        <f>Q179+P179/12</f>
        <v>2029</v>
      </c>
      <c r="S179" s="9">
        <f>R179+P179/12</f>
        <v>2031</v>
      </c>
      <c r="T179" s="3" t="s">
        <v>21</v>
      </c>
    </row>
    <row r="180" spans="1:20" x14ac:dyDescent="0.25">
      <c r="A180" s="2" t="str">
        <f>HYPERLINK("https://nddot-ixmultiasset.biprod.cloud/#/asset/inventory/nbibridges/3080", "09-129-26.1")</f>
        <v>09-129-26.1</v>
      </c>
      <c r="B180" s="3" t="s">
        <v>802</v>
      </c>
      <c r="C180" s="3" t="s">
        <v>41</v>
      </c>
      <c r="D180" s="3" t="s">
        <v>48</v>
      </c>
      <c r="E180" s="3" t="s">
        <v>15</v>
      </c>
      <c r="F180" s="3" t="s">
        <v>16</v>
      </c>
      <c r="G180" s="3" t="s">
        <v>162</v>
      </c>
      <c r="H180" s="3" t="s">
        <v>25</v>
      </c>
      <c r="I180" s="3" t="s">
        <v>1262</v>
      </c>
      <c r="J180" s="3"/>
      <c r="K180" s="3"/>
      <c r="L180" s="3" t="s">
        <v>1266</v>
      </c>
      <c r="M180" s="9">
        <v>7</v>
      </c>
      <c r="N180" s="9">
        <v>2025</v>
      </c>
      <c r="O180" s="3" t="s">
        <v>20</v>
      </c>
      <c r="P180" s="9">
        <v>24</v>
      </c>
      <c r="Q180" s="9">
        <f>N180+P180/12</f>
        <v>2027</v>
      </c>
      <c r="R180" s="9">
        <f>Q180+P180/12</f>
        <v>2029</v>
      </c>
      <c r="S180" s="9">
        <f>R180+P180/12</f>
        <v>2031</v>
      </c>
      <c r="T180" s="3" t="s">
        <v>21</v>
      </c>
    </row>
    <row r="181" spans="1:20" x14ac:dyDescent="0.25">
      <c r="A181" s="2" t="str">
        <f>HYPERLINK("https://nddot-ixmultiasset.biprod.cloud/#/asset/inventory/nbibridges/3284", "09-129-26.2")</f>
        <v>09-129-26.2</v>
      </c>
      <c r="B181" s="3" t="s">
        <v>837</v>
      </c>
      <c r="C181" s="3" t="s">
        <v>41</v>
      </c>
      <c r="D181" s="3" t="s">
        <v>48</v>
      </c>
      <c r="E181" s="3" t="s">
        <v>15</v>
      </c>
      <c r="F181" s="3" t="s">
        <v>16</v>
      </c>
      <c r="G181" s="3" t="s">
        <v>61</v>
      </c>
      <c r="H181" s="3" t="s">
        <v>18</v>
      </c>
      <c r="I181" s="3" t="s">
        <v>1258</v>
      </c>
      <c r="J181" s="3"/>
      <c r="K181" s="3" t="s">
        <v>19</v>
      </c>
      <c r="L181" s="3" t="s">
        <v>1266</v>
      </c>
      <c r="M181" s="9">
        <v>7</v>
      </c>
      <c r="N181" s="9">
        <v>2025</v>
      </c>
      <c r="O181" s="3" t="s">
        <v>20</v>
      </c>
      <c r="P181" s="9">
        <v>24</v>
      </c>
      <c r="Q181" s="9">
        <f>N181+P181/12</f>
        <v>2027</v>
      </c>
      <c r="R181" s="9">
        <f>Q181+P181/12</f>
        <v>2029</v>
      </c>
      <c r="S181" s="9">
        <f>R181+P181/12</f>
        <v>2031</v>
      </c>
      <c r="T181" s="3" t="s">
        <v>21</v>
      </c>
    </row>
    <row r="182" spans="1:20" x14ac:dyDescent="0.25">
      <c r="A182" s="2" t="str">
        <f>HYPERLINK("https://nddot-ixmultiasset.biprod.cloud/#/asset/inventory/nbibridges/309", "09-130-23.0")</f>
        <v>09-130-23.0</v>
      </c>
      <c r="B182" s="3" t="s">
        <v>159</v>
      </c>
      <c r="C182" s="3" t="s">
        <v>41</v>
      </c>
      <c r="D182" s="3" t="s">
        <v>23</v>
      </c>
      <c r="E182" s="3" t="s">
        <v>160</v>
      </c>
      <c r="F182" s="3" t="s">
        <v>16</v>
      </c>
      <c r="G182" s="3" t="s">
        <v>109</v>
      </c>
      <c r="H182" s="3" t="s">
        <v>25</v>
      </c>
      <c r="I182" s="3" t="s">
        <v>1252</v>
      </c>
      <c r="J182" s="3"/>
      <c r="K182" s="3"/>
      <c r="L182" s="3" t="s">
        <v>1266</v>
      </c>
      <c r="M182" s="9">
        <v>7</v>
      </c>
      <c r="N182" s="9">
        <v>2025</v>
      </c>
      <c r="O182" s="3" t="s">
        <v>20</v>
      </c>
      <c r="P182" s="9">
        <v>24</v>
      </c>
      <c r="Q182" s="9">
        <f>N182+P182/12</f>
        <v>2027</v>
      </c>
      <c r="R182" s="9">
        <f>Q182+P182/12</f>
        <v>2029</v>
      </c>
      <c r="S182" s="9">
        <f>R182+P182/12</f>
        <v>2031</v>
      </c>
      <c r="T182" s="3" t="s">
        <v>21</v>
      </c>
    </row>
    <row r="183" spans="1:20" x14ac:dyDescent="0.25">
      <c r="A183" s="4" t="str">
        <f>HYPERLINK("https://nddot-ixmultiasset.biprod.cloud/#/asset/inventory/nbibridges/803", "09-131-19.0")</f>
        <v>09-131-19.0</v>
      </c>
      <c r="B183" s="5" t="s">
        <v>279</v>
      </c>
      <c r="C183" s="5" t="s">
        <v>41</v>
      </c>
      <c r="D183" s="5" t="s">
        <v>42</v>
      </c>
      <c r="E183" s="5" t="s">
        <v>15</v>
      </c>
      <c r="F183" s="5" t="s">
        <v>16</v>
      </c>
      <c r="G183" s="5" t="s">
        <v>29</v>
      </c>
      <c r="H183" s="5" t="s">
        <v>25</v>
      </c>
      <c r="I183" s="5" t="s">
        <v>1262</v>
      </c>
      <c r="J183" s="5"/>
      <c r="K183" s="5"/>
      <c r="L183" s="5" t="s">
        <v>1273</v>
      </c>
      <c r="M183" s="10">
        <v>5</v>
      </c>
      <c r="N183" s="10">
        <v>2025</v>
      </c>
      <c r="O183" s="5" t="s">
        <v>20</v>
      </c>
      <c r="P183" s="10">
        <v>24</v>
      </c>
      <c r="Q183" s="10">
        <f>N183+P183/12</f>
        <v>2027</v>
      </c>
      <c r="R183" s="10">
        <f>Q183+P183/12</f>
        <v>2029</v>
      </c>
      <c r="S183" s="10">
        <f>R183+P183/12</f>
        <v>2031</v>
      </c>
      <c r="T183" s="5" t="s">
        <v>21</v>
      </c>
    </row>
    <row r="184" spans="1:20" x14ac:dyDescent="0.25">
      <c r="A184" s="2" t="str">
        <f>HYPERLINK("https://nddot-ixmultiasset.biprod.cloud/#/asset/inventory/nbibridges/1258", "09-131-21.0")</f>
        <v>09-131-21.0</v>
      </c>
      <c r="B184" s="3" t="s">
        <v>410</v>
      </c>
      <c r="C184" s="3" t="s">
        <v>41</v>
      </c>
      <c r="D184" s="3" t="s">
        <v>23</v>
      </c>
      <c r="E184" s="3" t="s">
        <v>15</v>
      </c>
      <c r="F184" s="3" t="s">
        <v>16</v>
      </c>
      <c r="G184" s="3" t="s">
        <v>411</v>
      </c>
      <c r="H184" s="3" t="s">
        <v>25</v>
      </c>
      <c r="I184" s="3" t="s">
        <v>1275</v>
      </c>
      <c r="J184" s="3"/>
      <c r="K184" s="3" t="s">
        <v>202</v>
      </c>
      <c r="L184" s="3" t="s">
        <v>1273</v>
      </c>
      <c r="M184" s="9">
        <v>5</v>
      </c>
      <c r="N184" s="9">
        <v>2025</v>
      </c>
      <c r="O184" s="3" t="s">
        <v>121</v>
      </c>
      <c r="P184" s="9">
        <v>12</v>
      </c>
      <c r="Q184" s="9">
        <f>N184+P184/12</f>
        <v>2026</v>
      </c>
      <c r="R184" s="9">
        <f>Q184+P184/12</f>
        <v>2027</v>
      </c>
      <c r="S184" s="9">
        <f>R184+P184/12</f>
        <v>2028</v>
      </c>
      <c r="T184" s="3" t="s">
        <v>21</v>
      </c>
    </row>
    <row r="185" spans="1:20" x14ac:dyDescent="0.25">
      <c r="A185" s="2" t="str">
        <f>HYPERLINK("https://nddot-ixmultiasset.biprod.cloud/#/asset/inventory/nbibridges/1646", "09-131-24.0")</f>
        <v>09-131-24.0</v>
      </c>
      <c r="B185" s="3" t="s">
        <v>509</v>
      </c>
      <c r="C185" s="3" t="s">
        <v>41</v>
      </c>
      <c r="D185" s="3" t="s">
        <v>48</v>
      </c>
      <c r="E185" s="3" t="s">
        <v>15</v>
      </c>
      <c r="F185" s="3" t="s">
        <v>16</v>
      </c>
      <c r="G185" s="3" t="s">
        <v>272</v>
      </c>
      <c r="H185" s="3" t="s">
        <v>25</v>
      </c>
      <c r="I185" s="3" t="s">
        <v>1262</v>
      </c>
      <c r="J185" s="3"/>
      <c r="K185" s="3"/>
      <c r="L185" s="3" t="s">
        <v>1266</v>
      </c>
      <c r="M185" s="9">
        <v>7</v>
      </c>
      <c r="N185" s="9">
        <v>2025</v>
      </c>
      <c r="O185" s="3" t="s">
        <v>20</v>
      </c>
      <c r="P185" s="9">
        <v>24</v>
      </c>
      <c r="Q185" s="9">
        <f>N185+P185/12</f>
        <v>2027</v>
      </c>
      <c r="R185" s="9">
        <f>Q185+P185/12</f>
        <v>2029</v>
      </c>
      <c r="S185" s="9">
        <f>R185+P185/12</f>
        <v>2031</v>
      </c>
      <c r="T185" s="3" t="s">
        <v>21</v>
      </c>
    </row>
    <row r="186" spans="1:20" x14ac:dyDescent="0.25">
      <c r="A186" s="2" t="str">
        <f>HYPERLINK("https://nddot-ixmultiasset.biprod.cloud/#/asset/inventory/nbibridges/2525", "09-132-19.1")</f>
        <v>09-132-19.1</v>
      </c>
      <c r="B186" s="3" t="s">
        <v>698</v>
      </c>
      <c r="C186" s="3" t="s">
        <v>41</v>
      </c>
      <c r="D186" s="3" t="s">
        <v>86</v>
      </c>
      <c r="E186" s="3" t="s">
        <v>15</v>
      </c>
      <c r="F186" s="3" t="s">
        <v>16</v>
      </c>
      <c r="G186" s="3" t="s">
        <v>585</v>
      </c>
      <c r="H186" s="3" t="s">
        <v>25</v>
      </c>
      <c r="I186" s="3" t="s">
        <v>1275</v>
      </c>
      <c r="J186" s="3"/>
      <c r="K186" s="3"/>
      <c r="L186" s="3" t="s">
        <v>1273</v>
      </c>
      <c r="M186" s="9">
        <v>5</v>
      </c>
      <c r="N186" s="9">
        <v>2025</v>
      </c>
      <c r="O186" s="3" t="s">
        <v>20</v>
      </c>
      <c r="P186" s="9">
        <v>24</v>
      </c>
      <c r="Q186" s="9">
        <f>N186+P186/12</f>
        <v>2027</v>
      </c>
      <c r="R186" s="9">
        <f>Q186+P186/12</f>
        <v>2029</v>
      </c>
      <c r="S186" s="9">
        <f>R186+P186/12</f>
        <v>2031</v>
      </c>
      <c r="T186" s="3" t="s">
        <v>21</v>
      </c>
    </row>
    <row r="187" spans="1:20" x14ac:dyDescent="0.25">
      <c r="A187" s="4" t="str">
        <f>HYPERLINK("https://nddot-ixmultiasset.biprod.cloud/#/asset/inventory/nbibridges/146", "09-132-19.2")</f>
        <v>09-132-19.2</v>
      </c>
      <c r="B187" s="5" t="s">
        <v>85</v>
      </c>
      <c r="C187" s="5" t="s">
        <v>41</v>
      </c>
      <c r="D187" s="5" t="s">
        <v>86</v>
      </c>
      <c r="E187" s="5" t="s">
        <v>15</v>
      </c>
      <c r="F187" s="5" t="s">
        <v>16</v>
      </c>
      <c r="G187" s="5" t="s">
        <v>87</v>
      </c>
      <c r="H187" s="5" t="s">
        <v>25</v>
      </c>
      <c r="I187" s="5" t="s">
        <v>1258</v>
      </c>
      <c r="J187" s="5"/>
      <c r="K187" s="5" t="s">
        <v>19</v>
      </c>
      <c r="L187" s="5" t="s">
        <v>1273</v>
      </c>
      <c r="M187" s="10">
        <v>5</v>
      </c>
      <c r="N187" s="10">
        <v>2025</v>
      </c>
      <c r="O187" s="5" t="s">
        <v>20</v>
      </c>
      <c r="P187" s="10">
        <v>24</v>
      </c>
      <c r="Q187" s="10">
        <f>N187+P187/12</f>
        <v>2027</v>
      </c>
      <c r="R187" s="10">
        <f>Q187+P187/12</f>
        <v>2029</v>
      </c>
      <c r="S187" s="10">
        <f>R187+P187/12</f>
        <v>2031</v>
      </c>
      <c r="T187" s="5" t="s">
        <v>21</v>
      </c>
    </row>
    <row r="188" spans="1:20" x14ac:dyDescent="0.25">
      <c r="A188" s="4" t="str">
        <f>HYPERLINK("https://nddot-ixmultiasset.biprod.cloud/#/asset/inventory/nbibridges/5116", "09-132-19.3")</f>
        <v>09-132-19.3</v>
      </c>
      <c r="B188" s="5" t="s">
        <v>1176</v>
      </c>
      <c r="C188" s="5" t="s">
        <v>41</v>
      </c>
      <c r="D188" s="5" t="s">
        <v>42</v>
      </c>
      <c r="E188" s="5" t="s">
        <v>1177</v>
      </c>
      <c r="F188" s="5" t="s">
        <v>16</v>
      </c>
      <c r="G188" s="5" t="s">
        <v>313</v>
      </c>
      <c r="H188" s="5" t="s">
        <v>25</v>
      </c>
      <c r="I188" s="5" t="s">
        <v>1262</v>
      </c>
      <c r="J188" s="5"/>
      <c r="K188" s="5"/>
      <c r="L188" s="5" t="s">
        <v>1269</v>
      </c>
      <c r="M188" s="10">
        <v>10</v>
      </c>
      <c r="N188" s="10">
        <v>2023</v>
      </c>
      <c r="O188" s="5" t="s">
        <v>20</v>
      </c>
      <c r="P188" s="10">
        <v>24</v>
      </c>
      <c r="Q188" s="10">
        <f>N188+P188/12</f>
        <v>2025</v>
      </c>
      <c r="R188" s="10">
        <f>Q188+P188/12</f>
        <v>2027</v>
      </c>
      <c r="S188" s="10">
        <f>R188+P188/12</f>
        <v>2029</v>
      </c>
      <c r="T188" s="5" t="s">
        <v>21</v>
      </c>
    </row>
    <row r="189" spans="1:20" x14ac:dyDescent="0.25">
      <c r="A189" s="2" t="str">
        <f>HYPERLINK("https://nddot-ixmultiasset.biprod.cloud/#/asset/inventory/nbibridges/476", "09-132-32.0")</f>
        <v>09-132-32.0</v>
      </c>
      <c r="B189" s="3" t="s">
        <v>196</v>
      </c>
      <c r="C189" s="3" t="s">
        <v>41</v>
      </c>
      <c r="D189" s="3" t="s">
        <v>135</v>
      </c>
      <c r="E189" s="3" t="s">
        <v>15</v>
      </c>
      <c r="F189" s="3" t="s">
        <v>16</v>
      </c>
      <c r="G189" s="3" t="s">
        <v>34</v>
      </c>
      <c r="H189" s="3" t="s">
        <v>25</v>
      </c>
      <c r="I189" s="3" t="s">
        <v>1252</v>
      </c>
      <c r="J189" s="3"/>
      <c r="K189" s="3"/>
      <c r="L189" s="3" t="s">
        <v>1251</v>
      </c>
      <c r="M189" s="9">
        <v>6</v>
      </c>
      <c r="N189" s="9">
        <v>2025</v>
      </c>
      <c r="O189" s="3" t="s">
        <v>35</v>
      </c>
      <c r="P189" s="9">
        <v>48</v>
      </c>
      <c r="Q189" s="9">
        <f>N189+P189/12</f>
        <v>2029</v>
      </c>
      <c r="R189" s="9">
        <f>Q189+P189/12</f>
        <v>2033</v>
      </c>
      <c r="S189" s="9">
        <f>R189+P189/12</f>
        <v>2037</v>
      </c>
      <c r="T189" s="3" t="s">
        <v>21</v>
      </c>
    </row>
    <row r="190" spans="1:20" x14ac:dyDescent="0.25">
      <c r="A190" s="4" t="str">
        <f>HYPERLINK("https://nddot-ixmultiasset.biprod.cloud/#/asset/inventory/nbibridges/697", "09-132-34.0")</f>
        <v>09-132-34.0</v>
      </c>
      <c r="B190" s="5" t="s">
        <v>254</v>
      </c>
      <c r="C190" s="5" t="s">
        <v>41</v>
      </c>
      <c r="D190" s="5" t="s">
        <v>135</v>
      </c>
      <c r="E190" s="5" t="s">
        <v>15</v>
      </c>
      <c r="F190" s="5" t="s">
        <v>16</v>
      </c>
      <c r="G190" s="5" t="s">
        <v>255</v>
      </c>
      <c r="H190" s="5" t="s">
        <v>25</v>
      </c>
      <c r="I190" s="5" t="s">
        <v>1252</v>
      </c>
      <c r="J190" s="5"/>
      <c r="K190" s="5"/>
      <c r="L190" s="5" t="s">
        <v>1251</v>
      </c>
      <c r="M190" s="10">
        <v>6</v>
      </c>
      <c r="N190" s="10">
        <v>2025</v>
      </c>
      <c r="O190" s="5" t="s">
        <v>35</v>
      </c>
      <c r="P190" s="10">
        <v>48</v>
      </c>
      <c r="Q190" s="10">
        <f>N190+P190/12</f>
        <v>2029</v>
      </c>
      <c r="R190" s="10">
        <f>Q190+P190/12</f>
        <v>2033</v>
      </c>
      <c r="S190" s="10">
        <f>R190+P190/12</f>
        <v>2037</v>
      </c>
      <c r="T190" s="5" t="s">
        <v>21</v>
      </c>
    </row>
    <row r="191" spans="1:20" x14ac:dyDescent="0.25">
      <c r="A191" s="2" t="str">
        <f>HYPERLINK("https://nddot-ixmultiasset.biprod.cloud/#/asset/inventory/nbibridges/815", "09-132-36.0")</f>
        <v>09-132-36.0</v>
      </c>
      <c r="B191" s="3" t="s">
        <v>282</v>
      </c>
      <c r="C191" s="3" t="s">
        <v>41</v>
      </c>
      <c r="D191" s="3" t="s">
        <v>283</v>
      </c>
      <c r="E191" s="3" t="s">
        <v>15</v>
      </c>
      <c r="F191" s="3" t="s">
        <v>16</v>
      </c>
      <c r="G191" s="3" t="s">
        <v>164</v>
      </c>
      <c r="H191" s="3" t="s">
        <v>25</v>
      </c>
      <c r="I191" s="3" t="s">
        <v>1252</v>
      </c>
      <c r="J191" s="3"/>
      <c r="K191" s="3"/>
      <c r="L191" s="3" t="s">
        <v>1251</v>
      </c>
      <c r="M191" s="9">
        <v>6</v>
      </c>
      <c r="N191" s="9">
        <v>2025</v>
      </c>
      <c r="O191" s="3" t="s">
        <v>35</v>
      </c>
      <c r="P191" s="9">
        <v>48</v>
      </c>
      <c r="Q191" s="9">
        <f>N191+P191/12</f>
        <v>2029</v>
      </c>
      <c r="R191" s="9">
        <f>Q191+P191/12</f>
        <v>2033</v>
      </c>
      <c r="S191" s="9">
        <f>R191+P191/12</f>
        <v>2037</v>
      </c>
      <c r="T191" s="3" t="s">
        <v>21</v>
      </c>
    </row>
    <row r="192" spans="1:20" x14ac:dyDescent="0.25">
      <c r="A192" s="4" t="str">
        <f>HYPERLINK("https://nddot-ixmultiasset.biprod.cloud/#/asset/inventory/nbibridges/933", "09-132-39.0")</f>
        <v>09-132-39.0</v>
      </c>
      <c r="B192" s="5" t="s">
        <v>316</v>
      </c>
      <c r="C192" s="5" t="s">
        <v>41</v>
      </c>
      <c r="D192" s="5" t="s">
        <v>283</v>
      </c>
      <c r="E192" s="5" t="s">
        <v>15</v>
      </c>
      <c r="F192" s="5" t="s">
        <v>16</v>
      </c>
      <c r="G192" s="5" t="s">
        <v>317</v>
      </c>
      <c r="H192" s="5" t="s">
        <v>25</v>
      </c>
      <c r="I192" s="5" t="s">
        <v>1252</v>
      </c>
      <c r="J192" s="5"/>
      <c r="K192" s="5"/>
      <c r="L192" s="5" t="s">
        <v>1251</v>
      </c>
      <c r="M192" s="10">
        <v>6</v>
      </c>
      <c r="N192" s="10">
        <v>2025</v>
      </c>
      <c r="O192" s="5" t="s">
        <v>20</v>
      </c>
      <c r="P192" s="10">
        <v>24</v>
      </c>
      <c r="Q192" s="10">
        <f>N192+P192/12</f>
        <v>2027</v>
      </c>
      <c r="R192" s="10">
        <f>Q192+P192/12</f>
        <v>2029</v>
      </c>
      <c r="S192" s="10">
        <f>R192+P192/12</f>
        <v>2031</v>
      </c>
      <c r="T192" s="5" t="s">
        <v>21</v>
      </c>
    </row>
    <row r="193" spans="1:20" x14ac:dyDescent="0.25">
      <c r="A193" s="4" t="str">
        <f>HYPERLINK("https://nddot-ixmultiasset.biprod.cloud/#/asset/inventory/nbibridges/1775", "09-133-18.1")</f>
        <v>09-133-18.1</v>
      </c>
      <c r="B193" s="5" t="s">
        <v>555</v>
      </c>
      <c r="C193" s="5" t="s">
        <v>41</v>
      </c>
      <c r="D193" s="5" t="s">
        <v>42</v>
      </c>
      <c r="E193" s="5" t="s">
        <v>15</v>
      </c>
      <c r="F193" s="5" t="s">
        <v>16</v>
      </c>
      <c r="G193" s="5" t="s">
        <v>398</v>
      </c>
      <c r="H193" s="5" t="s">
        <v>25</v>
      </c>
      <c r="I193" s="5" t="s">
        <v>1262</v>
      </c>
      <c r="J193" s="5"/>
      <c r="K193" s="5"/>
      <c r="L193" s="5" t="s">
        <v>1273</v>
      </c>
      <c r="M193" s="10">
        <v>5</v>
      </c>
      <c r="N193" s="10">
        <v>2025</v>
      </c>
      <c r="O193" s="5" t="s">
        <v>20</v>
      </c>
      <c r="P193" s="10">
        <v>24</v>
      </c>
      <c r="Q193" s="10">
        <f>N193+P193/12</f>
        <v>2027</v>
      </c>
      <c r="R193" s="10">
        <f>Q193+P193/12</f>
        <v>2029</v>
      </c>
      <c r="S193" s="10">
        <f>R193+P193/12</f>
        <v>2031</v>
      </c>
      <c r="T193" s="5" t="s">
        <v>21</v>
      </c>
    </row>
    <row r="194" spans="1:20" x14ac:dyDescent="0.25">
      <c r="A194" s="4" t="str">
        <f>HYPERLINK("https://nddot-ixmultiasset.biprod.cloud/#/asset/inventory/nbibridges/1889", "09-133-21.0")</f>
        <v>09-133-21.0</v>
      </c>
      <c r="B194" s="5" t="s">
        <v>589</v>
      </c>
      <c r="C194" s="5" t="s">
        <v>41</v>
      </c>
      <c r="D194" s="5" t="s">
        <v>527</v>
      </c>
      <c r="E194" s="5" t="s">
        <v>15</v>
      </c>
      <c r="F194" s="5" t="s">
        <v>16</v>
      </c>
      <c r="G194" s="5" t="s">
        <v>183</v>
      </c>
      <c r="H194" s="5" t="s">
        <v>25</v>
      </c>
      <c r="I194" s="5" t="s">
        <v>1282</v>
      </c>
      <c r="J194" s="5"/>
      <c r="K194" s="5"/>
      <c r="L194" s="5" t="s">
        <v>1251</v>
      </c>
      <c r="M194" s="10">
        <v>6</v>
      </c>
      <c r="N194" s="10">
        <v>2025</v>
      </c>
      <c r="O194" s="5" t="s">
        <v>20</v>
      </c>
      <c r="P194" s="10">
        <v>24</v>
      </c>
      <c r="Q194" s="10">
        <f>N194+P194/12</f>
        <v>2027</v>
      </c>
      <c r="R194" s="10">
        <f>Q194+P194/12</f>
        <v>2029</v>
      </c>
      <c r="S194" s="10">
        <f>R194+P194/12</f>
        <v>2031</v>
      </c>
      <c r="T194" s="5" t="s">
        <v>21</v>
      </c>
    </row>
    <row r="195" spans="1:20" x14ac:dyDescent="0.25">
      <c r="A195" s="2" t="str">
        <f>HYPERLINK("https://nddot-ixmultiasset.biprod.cloud/#/asset/inventory/nbibridges/2065", "09-133-22.0")</f>
        <v>09-133-22.0</v>
      </c>
      <c r="B195" s="3" t="s">
        <v>604</v>
      </c>
      <c r="C195" s="3" t="s">
        <v>41</v>
      </c>
      <c r="D195" s="3" t="s">
        <v>48</v>
      </c>
      <c r="E195" s="3" t="s">
        <v>15</v>
      </c>
      <c r="F195" s="3" t="s">
        <v>16</v>
      </c>
      <c r="G195" s="3" t="s">
        <v>317</v>
      </c>
      <c r="H195" s="3" t="s">
        <v>25</v>
      </c>
      <c r="I195" s="3" t="s">
        <v>1275</v>
      </c>
      <c r="J195" s="3"/>
      <c r="K195" s="3" t="s">
        <v>19</v>
      </c>
      <c r="L195" s="3" t="s">
        <v>1266</v>
      </c>
      <c r="M195" s="9">
        <v>7</v>
      </c>
      <c r="N195" s="9">
        <v>2025</v>
      </c>
      <c r="O195" s="3" t="s">
        <v>20</v>
      </c>
      <c r="P195" s="9">
        <v>24</v>
      </c>
      <c r="Q195" s="9">
        <f>N195+P195/12</f>
        <v>2027</v>
      </c>
      <c r="R195" s="9">
        <f>Q195+P195/12</f>
        <v>2029</v>
      </c>
      <c r="S195" s="9">
        <f>R195+P195/12</f>
        <v>2031</v>
      </c>
      <c r="T195" s="3" t="s">
        <v>21</v>
      </c>
    </row>
    <row r="196" spans="1:20" x14ac:dyDescent="0.25">
      <c r="A196" s="2" t="str">
        <f>HYPERLINK("https://nddot-ixmultiasset.biprod.cloud/#/asset/inventory/nbibridges/266", "09-133-26.0")</f>
        <v>09-133-26.0</v>
      </c>
      <c r="B196" s="3" t="s">
        <v>134</v>
      </c>
      <c r="C196" s="3" t="s">
        <v>41</v>
      </c>
      <c r="D196" s="3" t="s">
        <v>135</v>
      </c>
      <c r="E196" s="3" t="s">
        <v>15</v>
      </c>
      <c r="F196" s="3" t="s">
        <v>16</v>
      </c>
      <c r="G196" s="3" t="s">
        <v>31</v>
      </c>
      <c r="H196" s="3" t="s">
        <v>25</v>
      </c>
      <c r="I196" s="3" t="s">
        <v>1258</v>
      </c>
      <c r="J196" s="3"/>
      <c r="K196" s="3"/>
      <c r="L196" s="3" t="s">
        <v>1251</v>
      </c>
      <c r="M196" s="9">
        <v>6</v>
      </c>
      <c r="N196" s="9">
        <v>2025</v>
      </c>
      <c r="O196" s="3" t="s">
        <v>20</v>
      </c>
      <c r="P196" s="9">
        <v>24</v>
      </c>
      <c r="Q196" s="9">
        <f>N196+P196/12</f>
        <v>2027</v>
      </c>
      <c r="R196" s="9">
        <f>Q196+P196/12</f>
        <v>2029</v>
      </c>
      <c r="S196" s="9">
        <f>R196+P196/12</f>
        <v>2031</v>
      </c>
      <c r="T196" s="3" t="s">
        <v>21</v>
      </c>
    </row>
    <row r="197" spans="1:20" x14ac:dyDescent="0.25">
      <c r="A197" s="2" t="str">
        <f>HYPERLINK("https://nddot-ixmultiasset.biprod.cloud/#/asset/inventory/nbibridges/953", "09-133-26.2")</f>
        <v>09-133-26.2</v>
      </c>
      <c r="B197" s="3" t="s">
        <v>325</v>
      </c>
      <c r="C197" s="3" t="s">
        <v>41</v>
      </c>
      <c r="D197" s="3" t="s">
        <v>135</v>
      </c>
      <c r="E197" s="3" t="s">
        <v>326</v>
      </c>
      <c r="F197" s="3" t="s">
        <v>16</v>
      </c>
      <c r="G197" s="3" t="s">
        <v>327</v>
      </c>
      <c r="H197" s="3" t="s">
        <v>25</v>
      </c>
      <c r="I197" s="3" t="s">
        <v>1262</v>
      </c>
      <c r="J197" s="3"/>
      <c r="K197" s="3"/>
      <c r="L197" s="3" t="s">
        <v>1259</v>
      </c>
      <c r="M197" s="9">
        <v>9</v>
      </c>
      <c r="N197" s="9">
        <v>2024</v>
      </c>
      <c r="O197" s="3" t="s">
        <v>20</v>
      </c>
      <c r="P197" s="9">
        <v>24</v>
      </c>
      <c r="Q197" s="9">
        <f>N197+P197/12</f>
        <v>2026</v>
      </c>
      <c r="R197" s="9">
        <f>Q197+P197/12</f>
        <v>2028</v>
      </c>
      <c r="S197" s="9">
        <f>R197+P197/12</f>
        <v>2030</v>
      </c>
      <c r="T197" s="3" t="s">
        <v>21</v>
      </c>
    </row>
    <row r="198" spans="1:20" x14ac:dyDescent="0.25">
      <c r="A198" s="2" t="str">
        <f>HYPERLINK("https://nddot-ixmultiasset.biprod.cloud/#/asset/inventory/nbibridges/1153", "09-133-28.0")</f>
        <v>09-133-28.0</v>
      </c>
      <c r="B198" s="3" t="s">
        <v>377</v>
      </c>
      <c r="C198" s="3" t="s">
        <v>41</v>
      </c>
      <c r="D198" s="3" t="s">
        <v>135</v>
      </c>
      <c r="E198" s="3" t="s">
        <v>15</v>
      </c>
      <c r="F198" s="3" t="s">
        <v>16</v>
      </c>
      <c r="G198" s="3" t="s">
        <v>378</v>
      </c>
      <c r="H198" s="3" t="s">
        <v>25</v>
      </c>
      <c r="I198" s="3" t="s">
        <v>1252</v>
      </c>
      <c r="J198" s="3"/>
      <c r="K198" s="3"/>
      <c r="L198" s="3" t="s">
        <v>1251</v>
      </c>
      <c r="M198" s="9">
        <v>6</v>
      </c>
      <c r="N198" s="9">
        <v>2025</v>
      </c>
      <c r="O198" s="3" t="s">
        <v>35</v>
      </c>
      <c r="P198" s="9">
        <v>48</v>
      </c>
      <c r="Q198" s="9">
        <f>N198+P198/12</f>
        <v>2029</v>
      </c>
      <c r="R198" s="9">
        <f>Q198+P198/12</f>
        <v>2033</v>
      </c>
      <c r="S198" s="9">
        <f>R198+P198/12</f>
        <v>2037</v>
      </c>
      <c r="T198" s="3" t="s">
        <v>21</v>
      </c>
    </row>
    <row r="199" spans="1:20" x14ac:dyDescent="0.25">
      <c r="A199" s="4" t="str">
        <f>HYPERLINK("https://nddot-ixmultiasset.biprod.cloud/#/asset/inventory/nbibridges/1648", "09-133-29.0")</f>
        <v>09-133-29.0</v>
      </c>
      <c r="B199" s="5" t="s">
        <v>510</v>
      </c>
      <c r="C199" s="5" t="s">
        <v>41</v>
      </c>
      <c r="D199" s="5" t="s">
        <v>135</v>
      </c>
      <c r="E199" s="5" t="s">
        <v>15</v>
      </c>
      <c r="F199" s="5" t="s">
        <v>16</v>
      </c>
      <c r="G199" s="5" t="s">
        <v>49</v>
      </c>
      <c r="H199" s="5" t="s">
        <v>25</v>
      </c>
      <c r="I199" s="5" t="s">
        <v>1252</v>
      </c>
      <c r="J199" s="5"/>
      <c r="K199" s="5"/>
      <c r="L199" s="5" t="s">
        <v>1251</v>
      </c>
      <c r="M199" s="10">
        <v>6</v>
      </c>
      <c r="N199" s="10">
        <v>2025</v>
      </c>
      <c r="O199" s="5" t="s">
        <v>35</v>
      </c>
      <c r="P199" s="10">
        <v>48</v>
      </c>
      <c r="Q199" s="10">
        <f>N199+P199/12</f>
        <v>2029</v>
      </c>
      <c r="R199" s="10">
        <f>Q199+P199/12</f>
        <v>2033</v>
      </c>
      <c r="S199" s="10">
        <f>R199+P199/12</f>
        <v>2037</v>
      </c>
      <c r="T199" s="5" t="s">
        <v>21</v>
      </c>
    </row>
    <row r="200" spans="1:20" x14ac:dyDescent="0.25">
      <c r="A200" s="2" t="str">
        <f>HYPERLINK("https://nddot-ixmultiasset.biprod.cloud/#/asset/inventory/nbibridges/1707", "09-134-21.0")</f>
        <v>09-134-21.0</v>
      </c>
      <c r="B200" s="3" t="s">
        <v>526</v>
      </c>
      <c r="C200" s="3" t="s">
        <v>41</v>
      </c>
      <c r="D200" s="3" t="s">
        <v>527</v>
      </c>
      <c r="E200" s="3" t="s">
        <v>15</v>
      </c>
      <c r="F200" s="3" t="s">
        <v>16</v>
      </c>
      <c r="G200" s="3" t="s">
        <v>338</v>
      </c>
      <c r="H200" s="3" t="s">
        <v>25</v>
      </c>
      <c r="I200" s="3" t="s">
        <v>1282</v>
      </c>
      <c r="J200" s="3"/>
      <c r="K200" s="3"/>
      <c r="L200" s="3" t="s">
        <v>1251</v>
      </c>
      <c r="M200" s="9">
        <v>6</v>
      </c>
      <c r="N200" s="9">
        <v>2025</v>
      </c>
      <c r="O200" s="3" t="s">
        <v>20</v>
      </c>
      <c r="P200" s="9">
        <v>24</v>
      </c>
      <c r="Q200" s="9">
        <f>N200+P200/12</f>
        <v>2027</v>
      </c>
      <c r="R200" s="9">
        <f>Q200+P200/12</f>
        <v>2029</v>
      </c>
      <c r="S200" s="9">
        <f>R200+P200/12</f>
        <v>2031</v>
      </c>
      <c r="T200" s="3" t="s">
        <v>21</v>
      </c>
    </row>
    <row r="201" spans="1:20" x14ac:dyDescent="0.25">
      <c r="A201" s="2" t="str">
        <f>HYPERLINK("https://nddot-ixmultiasset.biprod.cloud/#/asset/inventory/nbibridges/1903", "09-135-08.0")</f>
        <v>09-135-08.0</v>
      </c>
      <c r="B201" s="3" t="s">
        <v>590</v>
      </c>
      <c r="C201" s="3" t="s">
        <v>41</v>
      </c>
      <c r="D201" s="3" t="s">
        <v>591</v>
      </c>
      <c r="E201" s="3" t="s">
        <v>15</v>
      </c>
      <c r="F201" s="3" t="s">
        <v>16</v>
      </c>
      <c r="G201" s="3" t="s">
        <v>400</v>
      </c>
      <c r="H201" s="3" t="s">
        <v>25</v>
      </c>
      <c r="I201" s="3" t="s">
        <v>1252</v>
      </c>
      <c r="J201" s="3"/>
      <c r="K201" s="3"/>
      <c r="L201" s="3" t="s">
        <v>1267</v>
      </c>
      <c r="M201" s="9">
        <v>9</v>
      </c>
      <c r="N201" s="9">
        <v>2023</v>
      </c>
      <c r="O201" s="3" t="s">
        <v>20</v>
      </c>
      <c r="P201" s="9">
        <v>24</v>
      </c>
      <c r="Q201" s="9">
        <f>N201+P201/12</f>
        <v>2025</v>
      </c>
      <c r="R201" s="9">
        <f>Q201+P201/12</f>
        <v>2027</v>
      </c>
      <c r="S201" s="9">
        <f>R201+P201/12</f>
        <v>2029</v>
      </c>
      <c r="T201" s="3" t="s">
        <v>21</v>
      </c>
    </row>
    <row r="202" spans="1:20" x14ac:dyDescent="0.25">
      <c r="A202" s="4" t="str">
        <f>HYPERLINK("https://nddot-ixmultiasset.biprod.cloud/#/asset/inventory/nbibridges/2222", "09-135-24.0")</f>
        <v>09-135-24.0</v>
      </c>
      <c r="B202" s="5" t="s">
        <v>641</v>
      </c>
      <c r="C202" s="5" t="s">
        <v>41</v>
      </c>
      <c r="D202" s="5" t="s">
        <v>642</v>
      </c>
      <c r="E202" s="5" t="s">
        <v>643</v>
      </c>
      <c r="F202" s="5" t="s">
        <v>16</v>
      </c>
      <c r="G202" s="5" t="s">
        <v>644</v>
      </c>
      <c r="H202" s="5" t="s">
        <v>25</v>
      </c>
      <c r="I202" s="5" t="s">
        <v>1282</v>
      </c>
      <c r="J202" s="5"/>
      <c r="K202" s="5" t="s">
        <v>120</v>
      </c>
      <c r="L202" s="5" t="s">
        <v>1251</v>
      </c>
      <c r="M202" s="10">
        <v>6</v>
      </c>
      <c r="N202" s="10">
        <v>2025</v>
      </c>
      <c r="O202" s="5" t="s">
        <v>20</v>
      </c>
      <c r="P202" s="10">
        <v>24</v>
      </c>
      <c r="Q202" s="10">
        <f>N202+P202/12</f>
        <v>2027</v>
      </c>
      <c r="R202" s="10">
        <f>Q202+P202/12</f>
        <v>2029</v>
      </c>
      <c r="S202" s="10">
        <f>R202+P202/12</f>
        <v>2031</v>
      </c>
      <c r="T202" s="5" t="s">
        <v>21</v>
      </c>
    </row>
    <row r="203" spans="1:20" x14ac:dyDescent="0.25">
      <c r="A203" s="4" t="str">
        <f>HYPERLINK("https://nddot-ixmultiasset.biprod.cloud/#/asset/inventory/nbibridges/191", "09-135-42.0")</f>
        <v>09-135-42.0</v>
      </c>
      <c r="B203" s="5" t="s">
        <v>101</v>
      </c>
      <c r="C203" s="5" t="s">
        <v>41</v>
      </c>
      <c r="D203" s="5" t="s">
        <v>102</v>
      </c>
      <c r="E203" s="5" t="s">
        <v>15</v>
      </c>
      <c r="F203" s="5" t="s">
        <v>16</v>
      </c>
      <c r="G203" s="5" t="s">
        <v>103</v>
      </c>
      <c r="H203" s="5" t="s">
        <v>25</v>
      </c>
      <c r="I203" s="5" t="s">
        <v>1276</v>
      </c>
      <c r="J203" s="5"/>
      <c r="K203" s="5"/>
      <c r="L203" s="5" t="s">
        <v>1251</v>
      </c>
      <c r="M203" s="10">
        <v>6</v>
      </c>
      <c r="N203" s="10">
        <v>2025</v>
      </c>
      <c r="O203" s="5" t="s">
        <v>20</v>
      </c>
      <c r="P203" s="10">
        <v>24</v>
      </c>
      <c r="Q203" s="10">
        <f>N203+P203/12</f>
        <v>2027</v>
      </c>
      <c r="R203" s="10">
        <f>Q203+P203/12</f>
        <v>2029</v>
      </c>
      <c r="S203" s="10">
        <f>R203+P203/12</f>
        <v>2031</v>
      </c>
      <c r="T203" s="5" t="s">
        <v>21</v>
      </c>
    </row>
    <row r="204" spans="1:20" x14ac:dyDescent="0.25">
      <c r="A204" s="2" t="str">
        <f>HYPERLINK("https://nddot-ixmultiasset.biprod.cloud/#/asset/inventory/nbibridges/5200", "09-136-17.0")</f>
        <v>09-136-17.0</v>
      </c>
      <c r="B204" s="3" t="s">
        <v>1222</v>
      </c>
      <c r="C204" s="3" t="s">
        <v>41</v>
      </c>
      <c r="D204" s="3" t="s">
        <v>1223</v>
      </c>
      <c r="E204" s="3" t="s">
        <v>1224</v>
      </c>
      <c r="F204" s="3" t="s">
        <v>1225</v>
      </c>
      <c r="G204" s="3" t="s">
        <v>358</v>
      </c>
      <c r="H204" s="3" t="s">
        <v>25</v>
      </c>
      <c r="I204" s="3" t="s">
        <v>1258</v>
      </c>
      <c r="J204" s="3"/>
      <c r="K204" s="3"/>
      <c r="L204" s="3" t="s">
        <v>1257</v>
      </c>
      <c r="M204" s="9">
        <v>11</v>
      </c>
      <c r="N204" s="9">
        <v>2024</v>
      </c>
      <c r="O204" s="3" t="s">
        <v>20</v>
      </c>
      <c r="P204" s="9">
        <v>24</v>
      </c>
      <c r="Q204" s="9">
        <f>N204+P204/12</f>
        <v>2026</v>
      </c>
      <c r="R204" s="9">
        <f>Q204+P204/12</f>
        <v>2028</v>
      </c>
      <c r="S204" s="9">
        <f>R204+P204/12</f>
        <v>2030</v>
      </c>
      <c r="T204" s="3" t="s">
        <v>21</v>
      </c>
    </row>
    <row r="205" spans="1:20" x14ac:dyDescent="0.25">
      <c r="A205" s="2" t="str">
        <f>HYPERLINK("https://nddot-ixmultiasset.biprod.cloud/#/asset/inventory/nbibridges/873", "09-136-18.1")</f>
        <v>09-136-18.1</v>
      </c>
      <c r="B205" s="3" t="s">
        <v>299</v>
      </c>
      <c r="C205" s="3" t="s">
        <v>41</v>
      </c>
      <c r="D205" s="3" t="s">
        <v>300</v>
      </c>
      <c r="E205" s="3" t="s">
        <v>15</v>
      </c>
      <c r="F205" s="3" t="s">
        <v>16</v>
      </c>
      <c r="G205" s="3" t="s">
        <v>207</v>
      </c>
      <c r="H205" s="3" t="s">
        <v>25</v>
      </c>
      <c r="I205" s="3" t="s">
        <v>1252</v>
      </c>
      <c r="J205" s="3"/>
      <c r="K205" s="3"/>
      <c r="L205" s="3" t="s">
        <v>1263</v>
      </c>
      <c r="M205" s="9">
        <v>4</v>
      </c>
      <c r="N205" s="9">
        <v>2024</v>
      </c>
      <c r="O205" s="3" t="s">
        <v>20</v>
      </c>
      <c r="P205" s="9">
        <v>24</v>
      </c>
      <c r="Q205" s="9">
        <f>N205+P205/12</f>
        <v>2026</v>
      </c>
      <c r="R205" s="9">
        <f>Q205+P205/12</f>
        <v>2028</v>
      </c>
      <c r="S205" s="9">
        <f>R205+P205/12</f>
        <v>2030</v>
      </c>
      <c r="T205" s="3" t="s">
        <v>21</v>
      </c>
    </row>
    <row r="206" spans="1:20" x14ac:dyDescent="0.25">
      <c r="A206" s="4" t="str">
        <f>HYPERLINK("https://nddot-ixmultiasset.biprod.cloud/#/asset/inventory/nbibridges/5143", "09-136-19.1")</f>
        <v>09-136-19.1</v>
      </c>
      <c r="B206" s="5" t="s">
        <v>1194</v>
      </c>
      <c r="C206" s="5" t="s">
        <v>41</v>
      </c>
      <c r="D206" s="5" t="s">
        <v>1195</v>
      </c>
      <c r="E206" s="5" t="s">
        <v>1196</v>
      </c>
      <c r="F206" s="5" t="s">
        <v>16</v>
      </c>
      <c r="G206" s="5" t="s">
        <v>313</v>
      </c>
      <c r="H206" s="5" t="s">
        <v>25</v>
      </c>
      <c r="I206" s="5" t="s">
        <v>1252</v>
      </c>
      <c r="J206" s="5"/>
      <c r="K206" s="5"/>
      <c r="L206" s="5" t="s">
        <v>1251</v>
      </c>
      <c r="M206" s="10">
        <v>6</v>
      </c>
      <c r="N206" s="10">
        <v>2025</v>
      </c>
      <c r="O206" s="5" t="s">
        <v>20</v>
      </c>
      <c r="P206" s="10">
        <v>24</v>
      </c>
      <c r="Q206" s="10">
        <f>N206+P206/12</f>
        <v>2027</v>
      </c>
      <c r="R206" s="10">
        <f>Q206+P206/12</f>
        <v>2029</v>
      </c>
      <c r="S206" s="10">
        <f>R206+P206/12</f>
        <v>2031</v>
      </c>
      <c r="T206" s="5" t="s">
        <v>21</v>
      </c>
    </row>
    <row r="207" spans="1:20" x14ac:dyDescent="0.25">
      <c r="A207" s="2" t="str">
        <f>HYPERLINK("https://nddot-ixmultiasset.biprod.cloud/#/asset/inventory/nbibridges/1514", "09-136-22.0")</f>
        <v>09-136-22.0</v>
      </c>
      <c r="B207" s="3" t="s">
        <v>472</v>
      </c>
      <c r="C207" s="3" t="s">
        <v>41</v>
      </c>
      <c r="D207" s="3" t="s">
        <v>48</v>
      </c>
      <c r="E207" s="3" t="s">
        <v>15</v>
      </c>
      <c r="F207" s="3" t="s">
        <v>16</v>
      </c>
      <c r="G207" s="3" t="s">
        <v>473</v>
      </c>
      <c r="H207" s="3" t="s">
        <v>18</v>
      </c>
      <c r="I207" s="3" t="s">
        <v>1258</v>
      </c>
      <c r="J207" s="3"/>
      <c r="K207" s="3" t="s">
        <v>19</v>
      </c>
      <c r="L207" s="3" t="s">
        <v>1251</v>
      </c>
      <c r="M207" s="9">
        <v>6</v>
      </c>
      <c r="N207" s="9">
        <v>2025</v>
      </c>
      <c r="O207" s="3" t="s">
        <v>20</v>
      </c>
      <c r="P207" s="9">
        <v>24</v>
      </c>
      <c r="Q207" s="9">
        <f>N207+P207/12</f>
        <v>2027</v>
      </c>
      <c r="R207" s="9">
        <f>Q207+P207/12</f>
        <v>2029</v>
      </c>
      <c r="S207" s="9">
        <f>R207+P207/12</f>
        <v>2031</v>
      </c>
      <c r="T207" s="3" t="s">
        <v>21</v>
      </c>
    </row>
    <row r="208" spans="1:20" x14ac:dyDescent="0.25">
      <c r="A208" s="4" t="str">
        <f>HYPERLINK("https://nddot-ixmultiasset.biprod.cloud/#/asset/inventory/nbibridges/2397", "09-136-23.1")</f>
        <v>09-136-23.1</v>
      </c>
      <c r="B208" s="5" t="s">
        <v>675</v>
      </c>
      <c r="C208" s="5" t="s">
        <v>41</v>
      </c>
      <c r="D208" s="5" t="s">
        <v>135</v>
      </c>
      <c r="E208" s="5" t="s">
        <v>15</v>
      </c>
      <c r="F208" s="5" t="s">
        <v>16</v>
      </c>
      <c r="G208" s="5" t="s">
        <v>190</v>
      </c>
      <c r="H208" s="5" t="s">
        <v>18</v>
      </c>
      <c r="I208" s="5" t="s">
        <v>1277</v>
      </c>
      <c r="J208" s="5"/>
      <c r="K208" s="5"/>
      <c r="L208" s="5" t="s">
        <v>1251</v>
      </c>
      <c r="M208" s="10">
        <v>6</v>
      </c>
      <c r="N208" s="10">
        <v>2025</v>
      </c>
      <c r="O208" s="5" t="s">
        <v>20</v>
      </c>
      <c r="P208" s="10">
        <v>24</v>
      </c>
      <c r="Q208" s="10">
        <f>N208+P208/12</f>
        <v>2027</v>
      </c>
      <c r="R208" s="10">
        <f>Q208+P208/12</f>
        <v>2029</v>
      </c>
      <c r="S208" s="10">
        <f>R208+P208/12</f>
        <v>2031</v>
      </c>
      <c r="T208" s="5" t="s">
        <v>21</v>
      </c>
    </row>
    <row r="209" spans="1:20" x14ac:dyDescent="0.25">
      <c r="A209" s="2" t="str">
        <f>HYPERLINK("https://nddot-ixmultiasset.biprod.cloud/#/asset/inventory/nbibridges/546", "09-136-23.2")</f>
        <v>09-136-23.2</v>
      </c>
      <c r="B209" s="3" t="s">
        <v>217</v>
      </c>
      <c r="C209" s="3" t="s">
        <v>41</v>
      </c>
      <c r="D209" s="3" t="s">
        <v>135</v>
      </c>
      <c r="E209" s="3" t="s">
        <v>15</v>
      </c>
      <c r="F209" s="3" t="s">
        <v>16</v>
      </c>
      <c r="G209" s="3" t="s">
        <v>207</v>
      </c>
      <c r="H209" s="3" t="s">
        <v>25</v>
      </c>
      <c r="I209" s="3" t="s">
        <v>1252</v>
      </c>
      <c r="J209" s="3"/>
      <c r="K209" s="3"/>
      <c r="L209" s="3" t="s">
        <v>1268</v>
      </c>
      <c r="M209" s="9">
        <v>11</v>
      </c>
      <c r="N209" s="9">
        <v>2023</v>
      </c>
      <c r="O209" s="3" t="s">
        <v>35</v>
      </c>
      <c r="P209" s="9">
        <v>48</v>
      </c>
      <c r="Q209" s="9">
        <f>N209+P209/12</f>
        <v>2027</v>
      </c>
      <c r="R209" s="9">
        <f>Q209+P209/12</f>
        <v>2031</v>
      </c>
      <c r="S209" s="9">
        <f>R209+P209/12</f>
        <v>2035</v>
      </c>
      <c r="T209" s="3" t="s">
        <v>21</v>
      </c>
    </row>
    <row r="210" spans="1:20" x14ac:dyDescent="0.25">
      <c r="A210" s="2" t="str">
        <f>HYPERLINK("https://nddot-ixmultiasset.biprod.cloud/#/asset/inventory/nbibridges/226", "09-136-37.1")</f>
        <v>09-136-37.1</v>
      </c>
      <c r="B210" s="3" t="s">
        <v>114</v>
      </c>
      <c r="C210" s="3" t="s">
        <v>41</v>
      </c>
      <c r="D210" s="3" t="s">
        <v>102</v>
      </c>
      <c r="E210" s="3" t="s">
        <v>15</v>
      </c>
      <c r="F210" s="3" t="s">
        <v>16</v>
      </c>
      <c r="G210" s="3" t="s">
        <v>115</v>
      </c>
      <c r="H210" s="3" t="s">
        <v>25</v>
      </c>
      <c r="I210" s="3" t="s">
        <v>1262</v>
      </c>
      <c r="J210" s="3"/>
      <c r="K210" s="3"/>
      <c r="L210" s="3" t="s">
        <v>1251</v>
      </c>
      <c r="M210" s="9">
        <v>6</v>
      </c>
      <c r="N210" s="9">
        <v>2025</v>
      </c>
      <c r="O210" s="3" t="s">
        <v>20</v>
      </c>
      <c r="P210" s="9">
        <v>24</v>
      </c>
      <c r="Q210" s="9">
        <f>N210+P210/12</f>
        <v>2027</v>
      </c>
      <c r="R210" s="9">
        <f>Q210+P210/12</f>
        <v>2029</v>
      </c>
      <c r="S210" s="9">
        <f>R210+P210/12</f>
        <v>2031</v>
      </c>
      <c r="T210" s="3" t="s">
        <v>21</v>
      </c>
    </row>
    <row r="211" spans="1:20" x14ac:dyDescent="0.25">
      <c r="A211" s="2" t="str">
        <f>HYPERLINK("https://nddot-ixmultiasset.biprod.cloud/#/asset/inventory/nbibridges/348", "09-136-39.1")</f>
        <v>09-136-39.1</v>
      </c>
      <c r="B211" s="3" t="s">
        <v>175</v>
      </c>
      <c r="C211" s="3" t="s">
        <v>41</v>
      </c>
      <c r="D211" s="3" t="s">
        <v>102</v>
      </c>
      <c r="E211" s="3" t="s">
        <v>15</v>
      </c>
      <c r="F211" s="3" t="s">
        <v>16</v>
      </c>
      <c r="G211" s="3" t="s">
        <v>176</v>
      </c>
      <c r="H211" s="3" t="s">
        <v>25</v>
      </c>
      <c r="I211" s="3" t="s">
        <v>1262</v>
      </c>
      <c r="J211" s="3"/>
      <c r="K211" s="3"/>
      <c r="L211" s="3" t="s">
        <v>1251</v>
      </c>
      <c r="M211" s="9">
        <v>6</v>
      </c>
      <c r="N211" s="9">
        <v>2025</v>
      </c>
      <c r="O211" s="3" t="s">
        <v>20</v>
      </c>
      <c r="P211" s="9">
        <v>24</v>
      </c>
      <c r="Q211" s="9">
        <f>N211+P211/12</f>
        <v>2027</v>
      </c>
      <c r="R211" s="9">
        <f>Q211+P211/12</f>
        <v>2029</v>
      </c>
      <c r="S211" s="9">
        <f>R211+P211/12</f>
        <v>2031</v>
      </c>
      <c r="T211" s="3" t="s">
        <v>21</v>
      </c>
    </row>
    <row r="212" spans="1:20" x14ac:dyDescent="0.25">
      <c r="A212" s="2" t="str">
        <f>HYPERLINK("https://nddot-ixmultiasset.biprod.cloud/#/asset/inventory/nbibridges/690", "09-137-17.0")</f>
        <v>09-137-17.0</v>
      </c>
      <c r="B212" s="3" t="s">
        <v>250</v>
      </c>
      <c r="C212" s="3" t="s">
        <v>41</v>
      </c>
      <c r="D212" s="3" t="s">
        <v>86</v>
      </c>
      <c r="E212" s="3" t="s">
        <v>15</v>
      </c>
      <c r="F212" s="3" t="s">
        <v>16</v>
      </c>
      <c r="G212" s="3" t="s">
        <v>251</v>
      </c>
      <c r="H212" s="3" t="s">
        <v>25</v>
      </c>
      <c r="I212" s="3" t="s">
        <v>1275</v>
      </c>
      <c r="J212" s="3"/>
      <c r="K212" s="3"/>
      <c r="L212" s="3" t="s">
        <v>1267</v>
      </c>
      <c r="M212" s="9">
        <v>9</v>
      </c>
      <c r="N212" s="9">
        <v>2023</v>
      </c>
      <c r="O212" s="3" t="s">
        <v>20</v>
      </c>
      <c r="P212" s="9">
        <v>24</v>
      </c>
      <c r="Q212" s="9">
        <f>N212+P212/12</f>
        <v>2025</v>
      </c>
      <c r="R212" s="9">
        <f>Q212+P212/12</f>
        <v>2027</v>
      </c>
      <c r="S212" s="9">
        <f>R212+P212/12</f>
        <v>2029</v>
      </c>
      <c r="T212" s="3" t="s">
        <v>21</v>
      </c>
    </row>
    <row r="213" spans="1:20" x14ac:dyDescent="0.25">
      <c r="A213" s="2" t="str">
        <f>HYPERLINK("https://nddot-ixmultiasset.biprod.cloud/#/asset/inventory/nbibridges/892", "09-137-18.2")</f>
        <v>09-137-18.2</v>
      </c>
      <c r="B213" s="3" t="s">
        <v>302</v>
      </c>
      <c r="C213" s="3" t="s">
        <v>41</v>
      </c>
      <c r="D213" s="3" t="s">
        <v>300</v>
      </c>
      <c r="E213" s="3" t="s">
        <v>15</v>
      </c>
      <c r="F213" s="3" t="s">
        <v>16</v>
      </c>
      <c r="G213" s="3" t="s">
        <v>207</v>
      </c>
      <c r="H213" s="3" t="s">
        <v>25</v>
      </c>
      <c r="I213" s="3" t="s">
        <v>1252</v>
      </c>
      <c r="J213" s="3"/>
      <c r="K213" s="3"/>
      <c r="L213" s="3" t="s">
        <v>1263</v>
      </c>
      <c r="M213" s="9">
        <v>4</v>
      </c>
      <c r="N213" s="9">
        <v>2024</v>
      </c>
      <c r="O213" s="3" t="s">
        <v>20</v>
      </c>
      <c r="P213" s="9">
        <v>24</v>
      </c>
      <c r="Q213" s="9">
        <f>N213+P213/12</f>
        <v>2026</v>
      </c>
      <c r="R213" s="9">
        <f>Q213+P213/12</f>
        <v>2028</v>
      </c>
      <c r="S213" s="9">
        <f>R213+P213/12</f>
        <v>2030</v>
      </c>
      <c r="T213" s="3" t="s">
        <v>21</v>
      </c>
    </row>
    <row r="214" spans="1:20" x14ac:dyDescent="0.25">
      <c r="A214" s="4" t="str">
        <f>HYPERLINK("https://nddot-ixmultiasset.biprod.cloud/#/asset/inventory/nbibridges/1475", "09-137-34.0")</f>
        <v>09-137-34.0</v>
      </c>
      <c r="B214" s="5" t="s">
        <v>455</v>
      </c>
      <c r="C214" s="5" t="s">
        <v>41</v>
      </c>
      <c r="D214" s="5" t="s">
        <v>102</v>
      </c>
      <c r="E214" s="5" t="s">
        <v>15</v>
      </c>
      <c r="F214" s="5" t="s">
        <v>16</v>
      </c>
      <c r="G214" s="5" t="s">
        <v>66</v>
      </c>
      <c r="H214" s="5" t="s">
        <v>25</v>
      </c>
      <c r="I214" s="5" t="s">
        <v>1262</v>
      </c>
      <c r="J214" s="5"/>
      <c r="K214" s="5"/>
      <c r="L214" s="5" t="s">
        <v>1251</v>
      </c>
      <c r="M214" s="10">
        <v>6</v>
      </c>
      <c r="N214" s="10">
        <v>2025</v>
      </c>
      <c r="O214" s="5" t="s">
        <v>20</v>
      </c>
      <c r="P214" s="10">
        <v>24</v>
      </c>
      <c r="Q214" s="10">
        <f>N214+P214/12</f>
        <v>2027</v>
      </c>
      <c r="R214" s="10">
        <f>Q214+P214/12</f>
        <v>2029</v>
      </c>
      <c r="S214" s="10">
        <f>R214+P214/12</f>
        <v>2031</v>
      </c>
      <c r="T214" s="5" t="s">
        <v>21</v>
      </c>
    </row>
    <row r="215" spans="1:20" x14ac:dyDescent="0.25">
      <c r="A215" s="4" t="str">
        <f>HYPERLINK("https://nddot-ixmultiasset.biprod.cloud/#/asset/inventory/nbibridges/1758", "09-137-36.0")</f>
        <v>09-137-36.0</v>
      </c>
      <c r="B215" s="5" t="s">
        <v>543</v>
      </c>
      <c r="C215" s="5" t="s">
        <v>41</v>
      </c>
      <c r="D215" s="5" t="s">
        <v>102</v>
      </c>
      <c r="E215" s="5" t="s">
        <v>544</v>
      </c>
      <c r="F215" s="5" t="s">
        <v>16</v>
      </c>
      <c r="G215" s="5" t="s">
        <v>212</v>
      </c>
      <c r="H215" s="5" t="s">
        <v>25</v>
      </c>
      <c r="I215" s="5" t="s">
        <v>1262</v>
      </c>
      <c r="J215" s="5"/>
      <c r="K215" s="5"/>
      <c r="L215" s="5" t="s">
        <v>1251</v>
      </c>
      <c r="M215" s="10">
        <v>6</v>
      </c>
      <c r="N215" s="10">
        <v>2025</v>
      </c>
      <c r="O215" s="5" t="s">
        <v>20</v>
      </c>
      <c r="P215" s="10">
        <v>24</v>
      </c>
      <c r="Q215" s="10">
        <f>N215+P215/12</f>
        <v>2027</v>
      </c>
      <c r="R215" s="10">
        <f>Q215+P215/12</f>
        <v>2029</v>
      </c>
      <c r="S215" s="10">
        <f>R215+P215/12</f>
        <v>2031</v>
      </c>
      <c r="T215" s="5" t="s">
        <v>21</v>
      </c>
    </row>
    <row r="216" spans="1:20" x14ac:dyDescent="0.25">
      <c r="A216" s="4" t="str">
        <f>HYPERLINK("https://nddot-ixmultiasset.biprod.cloud/#/asset/inventory/nbibridges/2009", "09-137-40.0")</f>
        <v>09-137-40.0</v>
      </c>
      <c r="B216" s="5" t="s">
        <v>395</v>
      </c>
      <c r="C216" s="5" t="s">
        <v>41</v>
      </c>
      <c r="D216" s="5" t="s">
        <v>102</v>
      </c>
      <c r="E216" s="5" t="s">
        <v>15</v>
      </c>
      <c r="F216" s="5" t="s">
        <v>16</v>
      </c>
      <c r="G216" s="5" t="s">
        <v>113</v>
      </c>
      <c r="H216" s="5" t="s">
        <v>25</v>
      </c>
      <c r="I216" s="5" t="s">
        <v>1262</v>
      </c>
      <c r="J216" s="5"/>
      <c r="K216" s="5"/>
      <c r="L216" s="5" t="s">
        <v>1251</v>
      </c>
      <c r="M216" s="10">
        <v>6</v>
      </c>
      <c r="N216" s="10">
        <v>2025</v>
      </c>
      <c r="O216" s="5" t="s">
        <v>20</v>
      </c>
      <c r="P216" s="10">
        <v>24</v>
      </c>
      <c r="Q216" s="10">
        <f>N216+P216/12</f>
        <v>2027</v>
      </c>
      <c r="R216" s="10">
        <f>Q216+P216/12</f>
        <v>2029</v>
      </c>
      <c r="S216" s="10">
        <f>R216+P216/12</f>
        <v>2031</v>
      </c>
      <c r="T216" s="5" t="s">
        <v>21</v>
      </c>
    </row>
    <row r="217" spans="1:20" x14ac:dyDescent="0.25">
      <c r="A217" s="2" t="str">
        <f>HYPERLINK("https://nddot-ixmultiasset.biprod.cloud/#/asset/inventory/nbibridges/2956", "09-138-17.0")</f>
        <v>09-138-17.0</v>
      </c>
      <c r="B217" s="3" t="s">
        <v>778</v>
      </c>
      <c r="C217" s="3" t="s">
        <v>41</v>
      </c>
      <c r="D217" s="3" t="s">
        <v>86</v>
      </c>
      <c r="E217" s="3" t="s">
        <v>15</v>
      </c>
      <c r="F217" s="3" t="s">
        <v>16</v>
      </c>
      <c r="G217" s="3" t="s">
        <v>181</v>
      </c>
      <c r="H217" s="3" t="s">
        <v>25</v>
      </c>
      <c r="I217" s="3" t="s">
        <v>1252</v>
      </c>
      <c r="J217" s="3"/>
      <c r="K217" s="3"/>
      <c r="L217" s="3" t="s">
        <v>1267</v>
      </c>
      <c r="M217" s="9">
        <v>9</v>
      </c>
      <c r="N217" s="9">
        <v>2023</v>
      </c>
      <c r="O217" s="3" t="s">
        <v>20</v>
      </c>
      <c r="P217" s="9">
        <v>24</v>
      </c>
      <c r="Q217" s="9">
        <f>N217+P217/12</f>
        <v>2025</v>
      </c>
      <c r="R217" s="9">
        <f>Q217+P217/12</f>
        <v>2027</v>
      </c>
      <c r="S217" s="9">
        <f>R217+P217/12</f>
        <v>2029</v>
      </c>
      <c r="T217" s="3" t="s">
        <v>21</v>
      </c>
    </row>
    <row r="218" spans="1:20" x14ac:dyDescent="0.25">
      <c r="A218" s="2" t="str">
        <f>HYPERLINK("https://nddot-ixmultiasset.biprod.cloud/#/asset/inventory/nbibridges/2839", "09-138-18.1")</f>
        <v>09-138-18.1</v>
      </c>
      <c r="B218" s="3" t="s">
        <v>756</v>
      </c>
      <c r="C218" s="3" t="s">
        <v>41</v>
      </c>
      <c r="D218" s="3" t="s">
        <v>757</v>
      </c>
      <c r="E218" s="3" t="s">
        <v>15</v>
      </c>
      <c r="F218" s="3" t="s">
        <v>16</v>
      </c>
      <c r="G218" s="3" t="s">
        <v>433</v>
      </c>
      <c r="H218" s="3" t="s">
        <v>25</v>
      </c>
      <c r="I218" s="3" t="s">
        <v>1252</v>
      </c>
      <c r="J218" s="3"/>
      <c r="K218" s="3"/>
      <c r="L218" s="3" t="s">
        <v>1267</v>
      </c>
      <c r="M218" s="9">
        <v>9</v>
      </c>
      <c r="N218" s="9">
        <v>2023</v>
      </c>
      <c r="O218" s="3" t="s">
        <v>20</v>
      </c>
      <c r="P218" s="9">
        <v>24</v>
      </c>
      <c r="Q218" s="9">
        <f>N218+P218/12</f>
        <v>2025</v>
      </c>
      <c r="R218" s="9">
        <f>Q218+P218/12</f>
        <v>2027</v>
      </c>
      <c r="S218" s="9">
        <f>R218+P218/12</f>
        <v>2029</v>
      </c>
      <c r="T218" s="3" t="s">
        <v>21</v>
      </c>
    </row>
    <row r="219" spans="1:20" x14ac:dyDescent="0.25">
      <c r="A219" s="2" t="str">
        <f>HYPERLINK("https://nddot-ixmultiasset.biprod.cloud/#/asset/inventory/nbibridges/377", "09-138-20.1")</f>
        <v>09-138-20.1</v>
      </c>
      <c r="B219" s="3" t="s">
        <v>182</v>
      </c>
      <c r="C219" s="3" t="s">
        <v>41</v>
      </c>
      <c r="D219" s="3" t="s">
        <v>102</v>
      </c>
      <c r="E219" s="3" t="s">
        <v>15</v>
      </c>
      <c r="F219" s="3" t="s">
        <v>16</v>
      </c>
      <c r="G219" s="3" t="s">
        <v>183</v>
      </c>
      <c r="H219" s="3" t="s">
        <v>25</v>
      </c>
      <c r="I219" s="3" t="s">
        <v>1262</v>
      </c>
      <c r="J219" s="3"/>
      <c r="K219" s="3"/>
      <c r="L219" s="3" t="s">
        <v>1267</v>
      </c>
      <c r="M219" s="9">
        <v>9</v>
      </c>
      <c r="N219" s="9">
        <v>2023</v>
      </c>
      <c r="O219" s="3" t="s">
        <v>20</v>
      </c>
      <c r="P219" s="9">
        <v>24</v>
      </c>
      <c r="Q219" s="9">
        <f>N219+P219/12</f>
        <v>2025</v>
      </c>
      <c r="R219" s="9">
        <f>Q219+P219/12</f>
        <v>2027</v>
      </c>
      <c r="S219" s="9">
        <f>R219+P219/12</f>
        <v>2029</v>
      </c>
      <c r="T219" s="3" t="s">
        <v>21</v>
      </c>
    </row>
    <row r="220" spans="1:20" x14ac:dyDescent="0.25">
      <c r="A220" s="2" t="str">
        <f>HYPERLINK("https://nddot-ixmultiasset.biprod.cloud/#/asset/inventory/nbibridges/797", "09-138-21.0")</f>
        <v>09-138-21.0</v>
      </c>
      <c r="B220" s="3" t="s">
        <v>275</v>
      </c>
      <c r="C220" s="3" t="s">
        <v>41</v>
      </c>
      <c r="D220" s="3" t="s">
        <v>102</v>
      </c>
      <c r="E220" s="3" t="s">
        <v>15</v>
      </c>
      <c r="F220" s="3" t="s">
        <v>16</v>
      </c>
      <c r="G220" s="3" t="s">
        <v>276</v>
      </c>
      <c r="H220" s="3" t="s">
        <v>25</v>
      </c>
      <c r="I220" s="3" t="s">
        <v>1258</v>
      </c>
      <c r="J220" s="3"/>
      <c r="K220" s="3"/>
      <c r="L220" s="3" t="s">
        <v>1267</v>
      </c>
      <c r="M220" s="9">
        <v>9</v>
      </c>
      <c r="N220" s="9">
        <v>2023</v>
      </c>
      <c r="O220" s="3" t="s">
        <v>20</v>
      </c>
      <c r="P220" s="9">
        <v>24</v>
      </c>
      <c r="Q220" s="9">
        <f>N220+P220/12</f>
        <v>2025</v>
      </c>
      <c r="R220" s="9">
        <f>Q220+P220/12</f>
        <v>2027</v>
      </c>
      <c r="S220" s="9">
        <f>R220+P220/12</f>
        <v>2029</v>
      </c>
      <c r="T220" s="3" t="s">
        <v>21</v>
      </c>
    </row>
    <row r="221" spans="1:20" x14ac:dyDescent="0.25">
      <c r="A221" s="4" t="str">
        <f>HYPERLINK("https://nddot-ixmultiasset.biprod.cloud/#/asset/inventory/nbibridges/1402", "09-138-23.1")</f>
        <v>09-138-23.1</v>
      </c>
      <c r="B221" s="5" t="s">
        <v>445</v>
      </c>
      <c r="C221" s="5" t="s">
        <v>41</v>
      </c>
      <c r="D221" s="5" t="s">
        <v>102</v>
      </c>
      <c r="E221" s="5" t="s">
        <v>15</v>
      </c>
      <c r="F221" s="5" t="s">
        <v>16</v>
      </c>
      <c r="G221" s="5" t="s">
        <v>29</v>
      </c>
      <c r="H221" s="5" t="s">
        <v>25</v>
      </c>
      <c r="I221" s="5" t="s">
        <v>1282</v>
      </c>
      <c r="J221" s="5"/>
      <c r="K221" s="5"/>
      <c r="L221" s="5" t="s">
        <v>1251</v>
      </c>
      <c r="M221" s="10">
        <v>6</v>
      </c>
      <c r="N221" s="10">
        <v>2025</v>
      </c>
      <c r="O221" s="5" t="s">
        <v>20</v>
      </c>
      <c r="P221" s="10">
        <v>24</v>
      </c>
      <c r="Q221" s="10">
        <f>N221+P221/12</f>
        <v>2027</v>
      </c>
      <c r="R221" s="10">
        <f>Q221+P221/12</f>
        <v>2029</v>
      </c>
      <c r="S221" s="10">
        <f>R221+P221/12</f>
        <v>2031</v>
      </c>
      <c r="T221" s="5" t="s">
        <v>21</v>
      </c>
    </row>
    <row r="222" spans="1:20" x14ac:dyDescent="0.25">
      <c r="A222" s="2" t="str">
        <f>HYPERLINK("https://nddot-ixmultiasset.biprod.cloud/#/asset/inventory/nbibridges/1761", "09-138-27.0")</f>
        <v>09-138-27.0</v>
      </c>
      <c r="B222" s="3" t="s">
        <v>545</v>
      </c>
      <c r="C222" s="3" t="s">
        <v>41</v>
      </c>
      <c r="D222" s="3" t="s">
        <v>248</v>
      </c>
      <c r="E222" s="3" t="s">
        <v>15</v>
      </c>
      <c r="F222" s="3" t="s">
        <v>16</v>
      </c>
      <c r="G222" s="3" t="s">
        <v>31</v>
      </c>
      <c r="H222" s="3" t="s">
        <v>25</v>
      </c>
      <c r="I222" s="3" t="s">
        <v>1252</v>
      </c>
      <c r="J222" s="3"/>
      <c r="K222" s="3"/>
      <c r="L222" s="3" t="s">
        <v>1251</v>
      </c>
      <c r="M222" s="9">
        <v>6</v>
      </c>
      <c r="N222" s="9">
        <v>2025</v>
      </c>
      <c r="O222" s="3" t="s">
        <v>20</v>
      </c>
      <c r="P222" s="9">
        <v>24</v>
      </c>
      <c r="Q222" s="9">
        <f>N222+P222/12</f>
        <v>2027</v>
      </c>
      <c r="R222" s="9">
        <f>Q222+P222/12</f>
        <v>2029</v>
      </c>
      <c r="S222" s="9">
        <f>R222+P222/12</f>
        <v>2031</v>
      </c>
      <c r="T222" s="3" t="s">
        <v>21</v>
      </c>
    </row>
    <row r="223" spans="1:20" x14ac:dyDescent="0.25">
      <c r="A223" s="2" t="str">
        <f>HYPERLINK("https://nddot-ixmultiasset.biprod.cloud/#/asset/inventory/nbibridges/2197", "09-138-28.1")</f>
        <v>09-138-28.1</v>
      </c>
      <c r="B223" s="3" t="s">
        <v>633</v>
      </c>
      <c r="C223" s="3" t="s">
        <v>41</v>
      </c>
      <c r="D223" s="3" t="s">
        <v>248</v>
      </c>
      <c r="E223" s="3" t="s">
        <v>15</v>
      </c>
      <c r="F223" s="3" t="s">
        <v>16</v>
      </c>
      <c r="G223" s="3" t="s">
        <v>31</v>
      </c>
      <c r="H223" s="3" t="s">
        <v>25</v>
      </c>
      <c r="I223" s="3" t="s">
        <v>1252</v>
      </c>
      <c r="J223" s="3"/>
      <c r="K223" s="3"/>
      <c r="L223" s="3" t="s">
        <v>1251</v>
      </c>
      <c r="M223" s="9">
        <v>6</v>
      </c>
      <c r="N223" s="9">
        <v>2025</v>
      </c>
      <c r="O223" s="3" t="s">
        <v>20</v>
      </c>
      <c r="P223" s="9">
        <v>24</v>
      </c>
      <c r="Q223" s="9">
        <f>N223+P223/12</f>
        <v>2027</v>
      </c>
      <c r="R223" s="9">
        <f>Q223+P223/12</f>
        <v>2029</v>
      </c>
      <c r="S223" s="9">
        <f>R223+P223/12</f>
        <v>2031</v>
      </c>
      <c r="T223" s="3" t="s">
        <v>21</v>
      </c>
    </row>
    <row r="224" spans="1:20" x14ac:dyDescent="0.25">
      <c r="A224" s="2" t="str">
        <f>HYPERLINK("https://nddot-ixmultiasset.biprod.cloud/#/asset/inventory/nbibridges/2163", "09-138-29.0")</f>
        <v>09-138-29.0</v>
      </c>
      <c r="B224" s="3" t="s">
        <v>623</v>
      </c>
      <c r="C224" s="3" t="s">
        <v>41</v>
      </c>
      <c r="D224" s="3" t="s">
        <v>248</v>
      </c>
      <c r="E224" s="3" t="s">
        <v>15</v>
      </c>
      <c r="F224" s="3" t="s">
        <v>16</v>
      </c>
      <c r="G224" s="3" t="s">
        <v>31</v>
      </c>
      <c r="H224" s="3" t="s">
        <v>25</v>
      </c>
      <c r="I224" s="3" t="s">
        <v>1252</v>
      </c>
      <c r="J224" s="3"/>
      <c r="K224" s="3"/>
      <c r="L224" s="3" t="s">
        <v>1251</v>
      </c>
      <c r="M224" s="9">
        <v>6</v>
      </c>
      <c r="N224" s="9">
        <v>2025</v>
      </c>
      <c r="O224" s="3" t="s">
        <v>20</v>
      </c>
      <c r="P224" s="9">
        <v>24</v>
      </c>
      <c r="Q224" s="9">
        <f>N224+P224/12</f>
        <v>2027</v>
      </c>
      <c r="R224" s="9">
        <f>Q224+P224/12</f>
        <v>2029</v>
      </c>
      <c r="S224" s="9">
        <f>R224+P224/12</f>
        <v>2031</v>
      </c>
      <c r="T224" s="3" t="s">
        <v>21</v>
      </c>
    </row>
    <row r="225" spans="1:20" x14ac:dyDescent="0.25">
      <c r="A225" s="4" t="str">
        <f>HYPERLINK("https://nddot-ixmultiasset.biprod.cloud/#/asset/inventory/nbibridges/2407", "09-138-30.0")</f>
        <v>09-138-30.0</v>
      </c>
      <c r="B225" s="5" t="s">
        <v>681</v>
      </c>
      <c r="C225" s="5" t="s">
        <v>41</v>
      </c>
      <c r="D225" s="5" t="s">
        <v>248</v>
      </c>
      <c r="E225" s="5" t="s">
        <v>15</v>
      </c>
      <c r="F225" s="5" t="s">
        <v>16</v>
      </c>
      <c r="G225" s="5" t="s">
        <v>31</v>
      </c>
      <c r="H225" s="5" t="s">
        <v>25</v>
      </c>
      <c r="I225" s="5" t="s">
        <v>1252</v>
      </c>
      <c r="J225" s="5"/>
      <c r="K225" s="5"/>
      <c r="L225" s="5" t="s">
        <v>1251</v>
      </c>
      <c r="M225" s="10">
        <v>6</v>
      </c>
      <c r="N225" s="10">
        <v>2025</v>
      </c>
      <c r="O225" s="5" t="s">
        <v>20</v>
      </c>
      <c r="P225" s="10">
        <v>24</v>
      </c>
      <c r="Q225" s="10">
        <f>N225+P225/12</f>
        <v>2027</v>
      </c>
      <c r="R225" s="10">
        <f>Q225+P225/12</f>
        <v>2029</v>
      </c>
      <c r="S225" s="10">
        <f>R225+P225/12</f>
        <v>2031</v>
      </c>
      <c r="T225" s="5" t="s">
        <v>21</v>
      </c>
    </row>
    <row r="226" spans="1:20" x14ac:dyDescent="0.25">
      <c r="A226" s="4" t="str">
        <f>HYPERLINK("https://nddot-ixmultiasset.biprod.cloud/#/asset/inventory/nbibridges/2545", "09-138-31.0")</f>
        <v>09-138-31.0</v>
      </c>
      <c r="B226" s="5" t="s">
        <v>699</v>
      </c>
      <c r="C226" s="5" t="s">
        <v>41</v>
      </c>
      <c r="D226" s="5" t="s">
        <v>102</v>
      </c>
      <c r="E226" s="5" t="s">
        <v>700</v>
      </c>
      <c r="F226" s="5" t="s">
        <v>16</v>
      </c>
      <c r="G226" s="5" t="s">
        <v>373</v>
      </c>
      <c r="H226" s="5" t="s">
        <v>25</v>
      </c>
      <c r="I226" s="5" t="s">
        <v>1252</v>
      </c>
      <c r="J226" s="5"/>
      <c r="K226" s="5"/>
      <c r="L226" s="5" t="s">
        <v>1251</v>
      </c>
      <c r="M226" s="10">
        <v>6</v>
      </c>
      <c r="N226" s="10">
        <v>2025</v>
      </c>
      <c r="O226" s="5" t="s">
        <v>35</v>
      </c>
      <c r="P226" s="10">
        <v>48</v>
      </c>
      <c r="Q226" s="10">
        <f>N226+P226/12</f>
        <v>2029</v>
      </c>
      <c r="R226" s="10">
        <f>Q226+P226/12</f>
        <v>2033</v>
      </c>
      <c r="S226" s="10">
        <f>R226+P226/12</f>
        <v>2037</v>
      </c>
      <c r="T226" s="5" t="s">
        <v>21</v>
      </c>
    </row>
    <row r="227" spans="1:20" x14ac:dyDescent="0.25">
      <c r="A227" s="4" t="str">
        <f>HYPERLINK("https://nddot-ixmultiasset.biprod.cloud/#/asset/inventory/nbibridges/3363", "09-138-31.2")</f>
        <v>09-138-31.2</v>
      </c>
      <c r="B227" s="5" t="s">
        <v>851</v>
      </c>
      <c r="C227" s="5" t="s">
        <v>41</v>
      </c>
      <c r="D227" s="5" t="s">
        <v>248</v>
      </c>
      <c r="E227" s="5" t="s">
        <v>15</v>
      </c>
      <c r="F227" s="5" t="s">
        <v>16</v>
      </c>
      <c r="G227" s="5" t="s">
        <v>31</v>
      </c>
      <c r="H227" s="5" t="s">
        <v>25</v>
      </c>
      <c r="I227" s="5" t="s">
        <v>1252</v>
      </c>
      <c r="J227" s="5"/>
      <c r="K227" s="5"/>
      <c r="L227" s="5" t="s">
        <v>1251</v>
      </c>
      <c r="M227" s="10">
        <v>6</v>
      </c>
      <c r="N227" s="10">
        <v>2025</v>
      </c>
      <c r="O227" s="5" t="s">
        <v>20</v>
      </c>
      <c r="P227" s="10">
        <v>24</v>
      </c>
      <c r="Q227" s="10">
        <f>N227+P227/12</f>
        <v>2027</v>
      </c>
      <c r="R227" s="10">
        <f>Q227+P227/12</f>
        <v>2029</v>
      </c>
      <c r="S227" s="10">
        <f>R227+P227/12</f>
        <v>2031</v>
      </c>
      <c r="T227" s="5" t="s">
        <v>21</v>
      </c>
    </row>
    <row r="228" spans="1:20" x14ac:dyDescent="0.25">
      <c r="A228" s="4" t="str">
        <f>HYPERLINK("https://nddot-ixmultiasset.biprod.cloud/#/asset/inventory/nbibridges/5131", "09-138-31.3")</f>
        <v>09-138-31.3</v>
      </c>
      <c r="B228" s="5" t="s">
        <v>1189</v>
      </c>
      <c r="C228" s="5" t="s">
        <v>41</v>
      </c>
      <c r="D228" s="5" t="s">
        <v>102</v>
      </c>
      <c r="E228" s="5" t="s">
        <v>1190</v>
      </c>
      <c r="F228" s="5" t="s">
        <v>16</v>
      </c>
      <c r="G228" s="5" t="s">
        <v>313</v>
      </c>
      <c r="H228" s="5" t="s">
        <v>25</v>
      </c>
      <c r="I228" s="5" t="s">
        <v>1252</v>
      </c>
      <c r="J228" s="5"/>
      <c r="K228" s="5"/>
      <c r="L228" s="5" t="s">
        <v>1268</v>
      </c>
      <c r="M228" s="10">
        <v>11</v>
      </c>
      <c r="N228" s="10">
        <v>2023</v>
      </c>
      <c r="O228" s="5" t="s">
        <v>20</v>
      </c>
      <c r="P228" s="10">
        <v>24</v>
      </c>
      <c r="Q228" s="10">
        <f>N228+P228/12</f>
        <v>2025</v>
      </c>
      <c r="R228" s="10">
        <f>Q228+P228/12</f>
        <v>2027</v>
      </c>
      <c r="S228" s="10">
        <f>R228+P228/12</f>
        <v>2029</v>
      </c>
      <c r="T228" s="5" t="s">
        <v>21</v>
      </c>
    </row>
    <row r="229" spans="1:20" x14ac:dyDescent="0.25">
      <c r="A229" s="4" t="str">
        <f>HYPERLINK("https://nddot-ixmultiasset.biprod.cloud/#/asset/inventory/nbibridges/355", "09-138-32.0")</f>
        <v>09-138-32.0</v>
      </c>
      <c r="B229" s="5" t="s">
        <v>177</v>
      </c>
      <c r="C229" s="5" t="s">
        <v>41</v>
      </c>
      <c r="D229" s="5" t="s">
        <v>102</v>
      </c>
      <c r="E229" s="5" t="s">
        <v>15</v>
      </c>
      <c r="F229" s="5" t="s">
        <v>16</v>
      </c>
      <c r="G229" s="5" t="s">
        <v>178</v>
      </c>
      <c r="H229" s="5" t="s">
        <v>25</v>
      </c>
      <c r="I229" s="5" t="s">
        <v>1252</v>
      </c>
      <c r="J229" s="5"/>
      <c r="K229" s="5"/>
      <c r="L229" s="5" t="s">
        <v>1251</v>
      </c>
      <c r="M229" s="10">
        <v>6</v>
      </c>
      <c r="N229" s="10">
        <v>2025</v>
      </c>
      <c r="O229" s="5" t="s">
        <v>35</v>
      </c>
      <c r="P229" s="10">
        <v>48</v>
      </c>
      <c r="Q229" s="10">
        <f>N229+P229/12</f>
        <v>2029</v>
      </c>
      <c r="R229" s="10">
        <f>Q229+P229/12</f>
        <v>2033</v>
      </c>
      <c r="S229" s="10">
        <f>R229+P229/12</f>
        <v>2037</v>
      </c>
      <c r="T229" s="5" t="s">
        <v>21</v>
      </c>
    </row>
    <row r="230" spans="1:20" x14ac:dyDescent="0.25">
      <c r="A230" s="2" t="str">
        <f>HYPERLINK("https://nddot-ixmultiasset.biprod.cloud/#/asset/inventory/nbibridges/677", "09-138-32.1")</f>
        <v>09-138-32.1</v>
      </c>
      <c r="B230" s="3" t="s">
        <v>247</v>
      </c>
      <c r="C230" s="3" t="s">
        <v>41</v>
      </c>
      <c r="D230" s="3" t="s">
        <v>248</v>
      </c>
      <c r="E230" s="3" t="s">
        <v>15</v>
      </c>
      <c r="F230" s="3" t="s">
        <v>16</v>
      </c>
      <c r="G230" s="3" t="s">
        <v>31</v>
      </c>
      <c r="H230" s="3" t="s">
        <v>25</v>
      </c>
      <c r="I230" s="3" t="s">
        <v>1252</v>
      </c>
      <c r="J230" s="3"/>
      <c r="K230" s="3"/>
      <c r="L230" s="3" t="s">
        <v>1251</v>
      </c>
      <c r="M230" s="9">
        <v>6</v>
      </c>
      <c r="N230" s="9">
        <v>2025</v>
      </c>
      <c r="O230" s="3" t="s">
        <v>20</v>
      </c>
      <c r="P230" s="9">
        <v>24</v>
      </c>
      <c r="Q230" s="9">
        <f>N230+P230/12</f>
        <v>2027</v>
      </c>
      <c r="R230" s="9">
        <f>Q230+P230/12</f>
        <v>2029</v>
      </c>
      <c r="S230" s="9">
        <f>R230+P230/12</f>
        <v>2031</v>
      </c>
      <c r="T230" s="3" t="s">
        <v>21</v>
      </c>
    </row>
    <row r="231" spans="1:20" x14ac:dyDescent="0.25">
      <c r="A231" s="2" t="str">
        <f>HYPERLINK("https://nddot-ixmultiasset.biprod.cloud/#/asset/inventory/nbibridges/853", "09-138-33.0")</f>
        <v>09-138-33.0</v>
      </c>
      <c r="B231" s="3" t="s">
        <v>292</v>
      </c>
      <c r="C231" s="3" t="s">
        <v>41</v>
      </c>
      <c r="D231" s="3" t="s">
        <v>102</v>
      </c>
      <c r="E231" s="3" t="s">
        <v>15</v>
      </c>
      <c r="F231" s="3" t="s">
        <v>16</v>
      </c>
      <c r="G231" s="3" t="s">
        <v>113</v>
      </c>
      <c r="H231" s="3" t="s">
        <v>25</v>
      </c>
      <c r="I231" s="3" t="s">
        <v>1262</v>
      </c>
      <c r="J231" s="3"/>
      <c r="K231" s="3"/>
      <c r="L231" s="3" t="s">
        <v>1251</v>
      </c>
      <c r="M231" s="9">
        <v>6</v>
      </c>
      <c r="N231" s="9">
        <v>2025</v>
      </c>
      <c r="O231" s="3" t="s">
        <v>20</v>
      </c>
      <c r="P231" s="9">
        <v>24</v>
      </c>
      <c r="Q231" s="9">
        <f>N231+P231/12</f>
        <v>2027</v>
      </c>
      <c r="R231" s="9">
        <f>Q231+P231/12</f>
        <v>2029</v>
      </c>
      <c r="S231" s="9">
        <f>R231+P231/12</f>
        <v>2031</v>
      </c>
      <c r="T231" s="3" t="s">
        <v>21</v>
      </c>
    </row>
    <row r="232" spans="1:20" x14ac:dyDescent="0.25">
      <c r="A232" s="2" t="str">
        <f>HYPERLINK("https://nddot-ixmultiasset.biprod.cloud/#/asset/inventory/nbibridges/1318", "09-138-33.1")</f>
        <v>09-138-33.1</v>
      </c>
      <c r="B232" s="3" t="s">
        <v>426</v>
      </c>
      <c r="C232" s="3" t="s">
        <v>41</v>
      </c>
      <c r="D232" s="3" t="s">
        <v>248</v>
      </c>
      <c r="E232" s="3" t="s">
        <v>15</v>
      </c>
      <c r="F232" s="3" t="s">
        <v>16</v>
      </c>
      <c r="G232" s="3" t="s">
        <v>31</v>
      </c>
      <c r="H232" s="3" t="s">
        <v>25</v>
      </c>
      <c r="I232" s="3" t="s">
        <v>1252</v>
      </c>
      <c r="J232" s="3"/>
      <c r="K232" s="3"/>
      <c r="L232" s="3" t="s">
        <v>1251</v>
      </c>
      <c r="M232" s="9">
        <v>6</v>
      </c>
      <c r="N232" s="9">
        <v>2025</v>
      </c>
      <c r="O232" s="3" t="s">
        <v>20</v>
      </c>
      <c r="P232" s="9">
        <v>24</v>
      </c>
      <c r="Q232" s="9">
        <f>N232+P232/12</f>
        <v>2027</v>
      </c>
      <c r="R232" s="9">
        <f>Q232+P232/12</f>
        <v>2029</v>
      </c>
      <c r="S232" s="9">
        <f>R232+P232/12</f>
        <v>2031</v>
      </c>
      <c r="T232" s="3" t="s">
        <v>21</v>
      </c>
    </row>
    <row r="233" spans="1:20" x14ac:dyDescent="0.25">
      <c r="A233" s="4" t="str">
        <f>HYPERLINK("https://nddot-ixmultiasset.biprod.cloud/#/asset/inventory/nbibridges/1908", "09-139-13.1")</f>
        <v>09-139-13.1</v>
      </c>
      <c r="B233" s="5" t="s">
        <v>592</v>
      </c>
      <c r="C233" s="5" t="s">
        <v>41</v>
      </c>
      <c r="D233" s="5" t="s">
        <v>593</v>
      </c>
      <c r="E233" s="5" t="s">
        <v>15</v>
      </c>
      <c r="F233" s="5" t="s">
        <v>16</v>
      </c>
      <c r="G233" s="5" t="s">
        <v>162</v>
      </c>
      <c r="H233" s="5" t="s">
        <v>25</v>
      </c>
      <c r="I233" s="5" t="s">
        <v>1252</v>
      </c>
      <c r="J233" s="5"/>
      <c r="K233" s="5"/>
      <c r="L233" s="5" t="s">
        <v>1267</v>
      </c>
      <c r="M233" s="10">
        <v>9</v>
      </c>
      <c r="N233" s="10">
        <v>2023</v>
      </c>
      <c r="O233" s="5" t="s">
        <v>20</v>
      </c>
      <c r="P233" s="10">
        <v>24</v>
      </c>
      <c r="Q233" s="10">
        <f>N233+P233/12</f>
        <v>2025</v>
      </c>
      <c r="R233" s="10">
        <f>Q233+P233/12</f>
        <v>2027</v>
      </c>
      <c r="S233" s="10">
        <f>R233+P233/12</f>
        <v>2029</v>
      </c>
      <c r="T233" s="5" t="s">
        <v>21</v>
      </c>
    </row>
    <row r="234" spans="1:20" x14ac:dyDescent="0.25">
      <c r="A234" s="2" t="str">
        <f>HYPERLINK("https://nddot-ixmultiasset.biprod.cloud/#/asset/inventory/nbibridges/2019", "09-139-17.0")</f>
        <v>09-139-17.0</v>
      </c>
      <c r="B234" s="3" t="s">
        <v>49</v>
      </c>
      <c r="C234" s="3" t="s">
        <v>41</v>
      </c>
      <c r="D234" s="3" t="s">
        <v>102</v>
      </c>
      <c r="E234" s="3" t="s">
        <v>15</v>
      </c>
      <c r="F234" s="3" t="s">
        <v>16</v>
      </c>
      <c r="G234" s="3" t="s">
        <v>199</v>
      </c>
      <c r="H234" s="3" t="s">
        <v>25</v>
      </c>
      <c r="I234" s="3" t="s">
        <v>1262</v>
      </c>
      <c r="J234" s="3"/>
      <c r="K234" s="3"/>
      <c r="L234" s="3" t="s">
        <v>1267</v>
      </c>
      <c r="M234" s="9">
        <v>9</v>
      </c>
      <c r="N234" s="9">
        <v>2023</v>
      </c>
      <c r="O234" s="3" t="s">
        <v>20</v>
      </c>
      <c r="P234" s="9">
        <v>24</v>
      </c>
      <c r="Q234" s="9">
        <f>N234+P234/12</f>
        <v>2025</v>
      </c>
      <c r="R234" s="9">
        <f>Q234+P234/12</f>
        <v>2027</v>
      </c>
      <c r="S234" s="9">
        <f>R234+P234/12</f>
        <v>2029</v>
      </c>
      <c r="T234" s="3" t="s">
        <v>21</v>
      </c>
    </row>
    <row r="235" spans="1:20" x14ac:dyDescent="0.25">
      <c r="A235" s="4" t="str">
        <f>HYPERLINK("https://nddot-ixmultiasset.biprod.cloud/#/asset/inventory/nbibridges/2646", "09-139-18.0")</f>
        <v>09-139-18.0</v>
      </c>
      <c r="B235" s="5" t="s">
        <v>721</v>
      </c>
      <c r="C235" s="5" t="s">
        <v>41</v>
      </c>
      <c r="D235" s="5" t="s">
        <v>102</v>
      </c>
      <c r="E235" s="5" t="s">
        <v>15</v>
      </c>
      <c r="F235" s="5" t="s">
        <v>16</v>
      </c>
      <c r="G235" s="5" t="s">
        <v>355</v>
      </c>
      <c r="H235" s="5" t="s">
        <v>25</v>
      </c>
      <c r="I235" s="5" t="s">
        <v>1262</v>
      </c>
      <c r="J235" s="5"/>
      <c r="K235" s="5"/>
      <c r="L235" s="5" t="s">
        <v>1279</v>
      </c>
      <c r="M235" s="10">
        <v>4</v>
      </c>
      <c r="N235" s="10">
        <v>2025</v>
      </c>
      <c r="O235" s="5" t="s">
        <v>20</v>
      </c>
      <c r="P235" s="10">
        <v>24</v>
      </c>
      <c r="Q235" s="10">
        <f>N235+P235/12</f>
        <v>2027</v>
      </c>
      <c r="R235" s="10">
        <f>Q235+P235/12</f>
        <v>2029</v>
      </c>
      <c r="S235" s="10">
        <f>R235+P235/12</f>
        <v>2031</v>
      </c>
      <c r="T235" s="5" t="s">
        <v>21</v>
      </c>
    </row>
    <row r="236" spans="1:20" x14ac:dyDescent="0.25">
      <c r="A236" s="2" t="str">
        <f>HYPERLINK("https://nddot-ixmultiasset.biprod.cloud/#/asset/inventory/nbibridges/2915", "09-139-21.0")</f>
        <v>09-139-21.0</v>
      </c>
      <c r="B236" s="3" t="s">
        <v>770</v>
      </c>
      <c r="C236" s="3" t="s">
        <v>41</v>
      </c>
      <c r="D236" s="3" t="s">
        <v>23</v>
      </c>
      <c r="E236" s="3" t="s">
        <v>15</v>
      </c>
      <c r="F236" s="3" t="s">
        <v>16</v>
      </c>
      <c r="G236" s="3" t="s">
        <v>115</v>
      </c>
      <c r="H236" s="3" t="s">
        <v>25</v>
      </c>
      <c r="I236" s="3" t="s">
        <v>1262</v>
      </c>
      <c r="J236" s="3"/>
      <c r="K236" s="3"/>
      <c r="L236" s="3" t="s">
        <v>1267</v>
      </c>
      <c r="M236" s="9">
        <v>9</v>
      </c>
      <c r="N236" s="9">
        <v>2023</v>
      </c>
      <c r="O236" s="3" t="s">
        <v>20</v>
      </c>
      <c r="P236" s="9">
        <v>24</v>
      </c>
      <c r="Q236" s="9">
        <f>N236+P236/12</f>
        <v>2025</v>
      </c>
      <c r="R236" s="9">
        <f>Q236+P236/12</f>
        <v>2027</v>
      </c>
      <c r="S236" s="9">
        <f>R236+P236/12</f>
        <v>2029</v>
      </c>
      <c r="T236" s="3" t="s">
        <v>21</v>
      </c>
    </row>
    <row r="237" spans="1:20" x14ac:dyDescent="0.25">
      <c r="A237" s="4" t="str">
        <f>HYPERLINK("https://nddot-ixmultiasset.biprod.cloud/#/asset/inventory/nbibridges/3022", "09-139-21.1")</f>
        <v>09-139-21.1</v>
      </c>
      <c r="B237" s="5" t="s">
        <v>791</v>
      </c>
      <c r="C237" s="5" t="s">
        <v>41</v>
      </c>
      <c r="D237" s="5" t="s">
        <v>23</v>
      </c>
      <c r="E237" s="5" t="s">
        <v>15</v>
      </c>
      <c r="F237" s="5" t="s">
        <v>16</v>
      </c>
      <c r="G237" s="5" t="s">
        <v>216</v>
      </c>
      <c r="H237" s="5" t="s">
        <v>25</v>
      </c>
      <c r="I237" s="5" t="s">
        <v>1258</v>
      </c>
      <c r="J237" s="5"/>
      <c r="K237" s="5" t="s">
        <v>120</v>
      </c>
      <c r="L237" s="5" t="s">
        <v>1267</v>
      </c>
      <c r="M237" s="10">
        <v>9</v>
      </c>
      <c r="N237" s="10">
        <v>2023</v>
      </c>
      <c r="O237" s="5" t="s">
        <v>20</v>
      </c>
      <c r="P237" s="10">
        <v>24</v>
      </c>
      <c r="Q237" s="10">
        <f>N237+P237/12</f>
        <v>2025</v>
      </c>
      <c r="R237" s="10">
        <f>Q237+P237/12</f>
        <v>2027</v>
      </c>
      <c r="S237" s="10">
        <f>R237+P237/12</f>
        <v>2029</v>
      </c>
      <c r="T237" s="5" t="s">
        <v>21</v>
      </c>
    </row>
    <row r="238" spans="1:20" x14ac:dyDescent="0.25">
      <c r="A238" s="4" t="str">
        <f>HYPERLINK("https://nddot-ixmultiasset.biprod.cloud/#/asset/inventory/nbibridges/3601", "09-140-08.0")</f>
        <v>09-140-08.0</v>
      </c>
      <c r="B238" s="5" t="s">
        <v>909</v>
      </c>
      <c r="C238" s="5" t="s">
        <v>41</v>
      </c>
      <c r="D238" s="5" t="s">
        <v>910</v>
      </c>
      <c r="E238" s="5" t="s">
        <v>15</v>
      </c>
      <c r="F238" s="5" t="s">
        <v>16</v>
      </c>
      <c r="G238" s="5" t="s">
        <v>491</v>
      </c>
      <c r="H238" s="5" t="s">
        <v>25</v>
      </c>
      <c r="I238" s="5" t="s">
        <v>1282</v>
      </c>
      <c r="J238" s="5"/>
      <c r="K238" s="5" t="s">
        <v>19</v>
      </c>
      <c r="L238" s="5" t="s">
        <v>1267</v>
      </c>
      <c r="M238" s="10">
        <v>9</v>
      </c>
      <c r="N238" s="10">
        <v>2023</v>
      </c>
      <c r="O238" s="5" t="s">
        <v>20</v>
      </c>
      <c r="P238" s="10">
        <v>24</v>
      </c>
      <c r="Q238" s="10">
        <f>N238+P238/12</f>
        <v>2025</v>
      </c>
      <c r="R238" s="10">
        <f>Q238+P238/12</f>
        <v>2027</v>
      </c>
      <c r="S238" s="10">
        <f>R238+P238/12</f>
        <v>2029</v>
      </c>
      <c r="T238" s="5" t="s">
        <v>21</v>
      </c>
    </row>
    <row r="239" spans="1:20" x14ac:dyDescent="0.25">
      <c r="A239" s="2" t="str">
        <f>HYPERLINK("https://nddot-ixmultiasset.biprod.cloud/#/asset/inventory/nbibridges/3407", "09-140-18.1")</f>
        <v>09-140-18.1</v>
      </c>
      <c r="B239" s="3" t="s">
        <v>860</v>
      </c>
      <c r="C239" s="3" t="s">
        <v>41</v>
      </c>
      <c r="D239" s="3" t="s">
        <v>23</v>
      </c>
      <c r="E239" s="3" t="s">
        <v>15</v>
      </c>
      <c r="F239" s="3" t="s">
        <v>16</v>
      </c>
      <c r="G239" s="3" t="s">
        <v>31</v>
      </c>
      <c r="H239" s="3" t="s">
        <v>25</v>
      </c>
      <c r="I239" s="3" t="s">
        <v>1282</v>
      </c>
      <c r="J239" s="3"/>
      <c r="K239" s="3"/>
      <c r="L239" s="3" t="s">
        <v>1267</v>
      </c>
      <c r="M239" s="9">
        <v>9</v>
      </c>
      <c r="N239" s="9">
        <v>2023</v>
      </c>
      <c r="O239" s="3" t="s">
        <v>20</v>
      </c>
      <c r="P239" s="9">
        <v>24</v>
      </c>
      <c r="Q239" s="9">
        <f>N239+P239/12</f>
        <v>2025</v>
      </c>
      <c r="R239" s="9">
        <f>Q239+P239/12</f>
        <v>2027</v>
      </c>
      <c r="S239" s="9">
        <f>R239+P239/12</f>
        <v>2029</v>
      </c>
      <c r="T239" s="3" t="s">
        <v>21</v>
      </c>
    </row>
    <row r="240" spans="1:20" x14ac:dyDescent="0.25">
      <c r="A240" s="2" t="str">
        <f>HYPERLINK("https://nddot-ixmultiasset.biprod.cloud/#/asset/inventory/nbibridges/3475", "09-140-19.0")</f>
        <v>09-140-19.0</v>
      </c>
      <c r="B240" s="3" t="s">
        <v>880</v>
      </c>
      <c r="C240" s="3" t="s">
        <v>41</v>
      </c>
      <c r="D240" s="3" t="s">
        <v>23</v>
      </c>
      <c r="E240" s="3" t="s">
        <v>15</v>
      </c>
      <c r="F240" s="3" t="s">
        <v>16</v>
      </c>
      <c r="G240" s="3" t="s">
        <v>864</v>
      </c>
      <c r="H240" s="3" t="s">
        <v>25</v>
      </c>
      <c r="I240" s="3" t="s">
        <v>1252</v>
      </c>
      <c r="J240" s="3"/>
      <c r="K240" s="3"/>
      <c r="L240" s="3" t="s">
        <v>1267</v>
      </c>
      <c r="M240" s="9">
        <v>9</v>
      </c>
      <c r="N240" s="9">
        <v>2023</v>
      </c>
      <c r="O240" s="3" t="s">
        <v>20</v>
      </c>
      <c r="P240" s="9">
        <v>24</v>
      </c>
      <c r="Q240" s="9">
        <f>N240+P240/12</f>
        <v>2025</v>
      </c>
      <c r="R240" s="9">
        <f>Q240+P240/12</f>
        <v>2027</v>
      </c>
      <c r="S240" s="9">
        <f>R240+P240/12</f>
        <v>2029</v>
      </c>
      <c r="T240" s="3" t="s">
        <v>21</v>
      </c>
    </row>
    <row r="241" spans="1:20" x14ac:dyDescent="0.25">
      <c r="A241" s="4" t="str">
        <f>HYPERLINK("https://nddot-ixmultiasset.biprod.cloud/#/asset/inventory/nbibridges/4072", "09-140-20.0")</f>
        <v>09-140-20.0</v>
      </c>
      <c r="B241" s="5" t="s">
        <v>993</v>
      </c>
      <c r="C241" s="5" t="s">
        <v>41</v>
      </c>
      <c r="D241" s="5" t="s">
        <v>23</v>
      </c>
      <c r="E241" s="5" t="s">
        <v>15</v>
      </c>
      <c r="F241" s="5" t="s">
        <v>16</v>
      </c>
      <c r="G241" s="5" t="s">
        <v>222</v>
      </c>
      <c r="H241" s="5" t="s">
        <v>18</v>
      </c>
      <c r="I241" s="5" t="s">
        <v>1258</v>
      </c>
      <c r="J241" s="5"/>
      <c r="K241" s="5" t="s">
        <v>19</v>
      </c>
      <c r="L241" s="5" t="s">
        <v>1273</v>
      </c>
      <c r="M241" s="10">
        <v>5</v>
      </c>
      <c r="N241" s="10">
        <v>2025</v>
      </c>
      <c r="O241" s="5" t="s">
        <v>20</v>
      </c>
      <c r="P241" s="10">
        <v>24</v>
      </c>
      <c r="Q241" s="10">
        <f>N241+P241/12</f>
        <v>2027</v>
      </c>
      <c r="R241" s="10">
        <f>Q241+P241/12</f>
        <v>2029</v>
      </c>
      <c r="S241" s="10">
        <f>R241+P241/12</f>
        <v>2031</v>
      </c>
      <c r="T241" s="5" t="s">
        <v>21</v>
      </c>
    </row>
    <row r="242" spans="1:20" x14ac:dyDescent="0.25">
      <c r="A242" s="4" t="str">
        <f>HYPERLINK("https://nddot-ixmultiasset.biprod.cloud/#/asset/inventory/nbibridges/4065", "09-140-21.0")</f>
        <v>09-140-21.0</v>
      </c>
      <c r="B242" s="5" t="s">
        <v>991</v>
      </c>
      <c r="C242" s="5" t="s">
        <v>41</v>
      </c>
      <c r="D242" s="5" t="s">
        <v>149</v>
      </c>
      <c r="E242" s="5" t="s">
        <v>15</v>
      </c>
      <c r="F242" s="5" t="s">
        <v>16</v>
      </c>
      <c r="G242" s="5" t="s">
        <v>373</v>
      </c>
      <c r="H242" s="5" t="s">
        <v>25</v>
      </c>
      <c r="I242" s="5" t="s">
        <v>1252</v>
      </c>
      <c r="J242" s="5"/>
      <c r="K242" s="5"/>
      <c r="L242" s="5" t="s">
        <v>1281</v>
      </c>
      <c r="M242" s="10">
        <v>9</v>
      </c>
      <c r="N242" s="10">
        <v>2021</v>
      </c>
      <c r="O242" s="5" t="s">
        <v>35</v>
      </c>
      <c r="P242" s="10">
        <v>48</v>
      </c>
      <c r="Q242" s="10">
        <f>N242+P242/12</f>
        <v>2025</v>
      </c>
      <c r="R242" s="10">
        <f>Q242+P242/12</f>
        <v>2029</v>
      </c>
      <c r="S242" s="10">
        <f>R242+P242/12</f>
        <v>2033</v>
      </c>
      <c r="T242" s="5" t="s">
        <v>21</v>
      </c>
    </row>
    <row r="243" spans="1:20" x14ac:dyDescent="0.25">
      <c r="A243" s="4" t="str">
        <f>HYPERLINK("https://nddot-ixmultiasset.biprod.cloud/#/asset/inventory/nbibridges/4229", "09-141-01.0")</f>
        <v>09-141-01.0</v>
      </c>
      <c r="B243" s="5" t="s">
        <v>1012</v>
      </c>
      <c r="C243" s="5" t="s">
        <v>41</v>
      </c>
      <c r="D243" s="5" t="s">
        <v>1013</v>
      </c>
      <c r="E243" s="5" t="s">
        <v>1014</v>
      </c>
      <c r="F243" s="5" t="s">
        <v>16</v>
      </c>
      <c r="G243" s="5" t="s">
        <v>378</v>
      </c>
      <c r="H243" s="5" t="s">
        <v>25</v>
      </c>
      <c r="I243" s="5" t="s">
        <v>1252</v>
      </c>
      <c r="J243" s="5"/>
      <c r="K243" s="5"/>
      <c r="L243" s="5" t="s">
        <v>1267</v>
      </c>
      <c r="M243" s="10">
        <v>9</v>
      </c>
      <c r="N243" s="10">
        <v>2023</v>
      </c>
      <c r="O243" s="5" t="s">
        <v>20</v>
      </c>
      <c r="P243" s="10">
        <v>24</v>
      </c>
      <c r="Q243" s="10">
        <f>N243+P243/12</f>
        <v>2025</v>
      </c>
      <c r="R243" s="10">
        <f>Q243+P243/12</f>
        <v>2027</v>
      </c>
      <c r="S243" s="10">
        <f>R243+P243/12</f>
        <v>2029</v>
      </c>
      <c r="T243" s="5" t="s">
        <v>21</v>
      </c>
    </row>
    <row r="244" spans="1:20" x14ac:dyDescent="0.25">
      <c r="A244" s="2" t="str">
        <f>HYPERLINK("https://nddot-ixmultiasset.biprod.cloud/#/asset/inventory/nbibridges/4077", "09-141-04.0")</f>
        <v>09-141-04.0</v>
      </c>
      <c r="B244" s="3" t="s">
        <v>994</v>
      </c>
      <c r="C244" s="3" t="s">
        <v>41</v>
      </c>
      <c r="D244" s="3" t="s">
        <v>995</v>
      </c>
      <c r="E244" s="3" t="s">
        <v>15</v>
      </c>
      <c r="F244" s="3" t="s">
        <v>16</v>
      </c>
      <c r="G244" s="3" t="s">
        <v>24</v>
      </c>
      <c r="H244" s="3" t="s">
        <v>25</v>
      </c>
      <c r="I244" s="3" t="s">
        <v>1282</v>
      </c>
      <c r="J244" s="3"/>
      <c r="K244" s="3" t="s">
        <v>19</v>
      </c>
      <c r="L244" s="3" t="s">
        <v>1267</v>
      </c>
      <c r="M244" s="9">
        <v>9</v>
      </c>
      <c r="N244" s="9">
        <v>2023</v>
      </c>
      <c r="O244" s="3" t="s">
        <v>20</v>
      </c>
      <c r="P244" s="9">
        <v>24</v>
      </c>
      <c r="Q244" s="9">
        <f>N244+P244/12</f>
        <v>2025</v>
      </c>
      <c r="R244" s="9">
        <f>Q244+P244/12</f>
        <v>2027</v>
      </c>
      <c r="S244" s="9">
        <f>R244+P244/12</f>
        <v>2029</v>
      </c>
      <c r="T244" s="3" t="s">
        <v>21</v>
      </c>
    </row>
    <row r="245" spans="1:20" x14ac:dyDescent="0.25">
      <c r="A245" s="4" t="str">
        <f>HYPERLINK("https://nddot-ixmultiasset.biprod.cloud/#/asset/inventory/nbibridges/4262", "09-141-07.0")</f>
        <v>09-141-07.0</v>
      </c>
      <c r="B245" s="5" t="s">
        <v>1018</v>
      </c>
      <c r="C245" s="5" t="s">
        <v>41</v>
      </c>
      <c r="D245" s="5" t="s">
        <v>1019</v>
      </c>
      <c r="E245" s="5" t="s">
        <v>15</v>
      </c>
      <c r="F245" s="5" t="s">
        <v>16</v>
      </c>
      <c r="G245" s="5" t="s">
        <v>272</v>
      </c>
      <c r="H245" s="5" t="s">
        <v>25</v>
      </c>
      <c r="I245" s="5" t="s">
        <v>1252</v>
      </c>
      <c r="J245" s="5"/>
      <c r="K245" s="5"/>
      <c r="L245" s="5" t="s">
        <v>1267</v>
      </c>
      <c r="M245" s="10">
        <v>9</v>
      </c>
      <c r="N245" s="10">
        <v>2023</v>
      </c>
      <c r="O245" s="5" t="s">
        <v>20</v>
      </c>
      <c r="P245" s="10">
        <v>24</v>
      </c>
      <c r="Q245" s="10">
        <f>N245+P245/12</f>
        <v>2025</v>
      </c>
      <c r="R245" s="10">
        <f>Q245+P245/12</f>
        <v>2027</v>
      </c>
      <c r="S245" s="10">
        <f>R245+P245/12</f>
        <v>2029</v>
      </c>
      <c r="T245" s="5" t="s">
        <v>21</v>
      </c>
    </row>
    <row r="246" spans="1:20" x14ac:dyDescent="0.25">
      <c r="A246" s="4" t="str">
        <f>HYPERLINK("https://nddot-ixmultiasset.biprod.cloud/#/asset/inventory/nbibridges/5201", "09-141-13.1")</f>
        <v>09-141-13.1</v>
      </c>
      <c r="B246" s="5" t="s">
        <v>1226</v>
      </c>
      <c r="C246" s="5" t="s">
        <v>41</v>
      </c>
      <c r="D246" s="5" t="s">
        <v>1223</v>
      </c>
      <c r="E246" s="5" t="s">
        <v>1227</v>
      </c>
      <c r="F246" s="5" t="s">
        <v>1225</v>
      </c>
      <c r="G246" s="5" t="s">
        <v>358</v>
      </c>
      <c r="H246" s="5" t="s">
        <v>25</v>
      </c>
      <c r="I246" s="5" t="s">
        <v>1258</v>
      </c>
      <c r="J246" s="5"/>
      <c r="K246" s="5"/>
      <c r="L246" s="5" t="s">
        <v>1257</v>
      </c>
      <c r="M246" s="10">
        <v>11</v>
      </c>
      <c r="N246" s="10">
        <v>2024</v>
      </c>
      <c r="O246" s="5" t="s">
        <v>20</v>
      </c>
      <c r="P246" s="10">
        <v>24</v>
      </c>
      <c r="Q246" s="10">
        <f>N246+P246/12</f>
        <v>2026</v>
      </c>
      <c r="R246" s="10">
        <f>Q246+P246/12</f>
        <v>2028</v>
      </c>
      <c r="S246" s="10">
        <f>R246+P246/12</f>
        <v>2030</v>
      </c>
      <c r="T246" s="5" t="s">
        <v>21</v>
      </c>
    </row>
    <row r="247" spans="1:20" x14ac:dyDescent="0.25">
      <c r="A247" s="4" t="str">
        <f>HYPERLINK("https://nddot-ixmultiasset.biprod.cloud/#/asset/inventory/nbibridges/4754", "09-141-15.0")</f>
        <v>09-141-15.0</v>
      </c>
      <c r="B247" s="5" t="s">
        <v>1117</v>
      </c>
      <c r="C247" s="5" t="s">
        <v>41</v>
      </c>
      <c r="D247" s="5" t="s">
        <v>102</v>
      </c>
      <c r="E247" s="5" t="s">
        <v>15</v>
      </c>
      <c r="F247" s="5" t="s">
        <v>16</v>
      </c>
      <c r="G247" s="5" t="s">
        <v>181</v>
      </c>
      <c r="H247" s="5" t="s">
        <v>94</v>
      </c>
      <c r="I247" s="5" t="s">
        <v>1262</v>
      </c>
      <c r="J247" s="5"/>
      <c r="K247" s="5"/>
      <c r="L247" s="5"/>
      <c r="M247" s="10"/>
      <c r="N247" s="10"/>
      <c r="O247" s="5" t="s">
        <v>96</v>
      </c>
      <c r="P247" s="10">
        <v>0</v>
      </c>
      <c r="Q247" s="10">
        <f>N247+P247/12</f>
        <v>0</v>
      </c>
      <c r="R247" s="10">
        <f>Q247+P247/12</f>
        <v>0</v>
      </c>
      <c r="S247" s="10">
        <f>R247+P247/12</f>
        <v>0</v>
      </c>
      <c r="T247" s="5" t="s">
        <v>21</v>
      </c>
    </row>
    <row r="248" spans="1:20" x14ac:dyDescent="0.25">
      <c r="A248" s="2" t="str">
        <f>HYPERLINK("https://nddot-ixmultiasset.biprod.cloud/#/asset/inventory/nbibridges/5204", "09-141-36.0")</f>
        <v>09-141-36.0</v>
      </c>
      <c r="B248" s="3" t="s">
        <v>1228</v>
      </c>
      <c r="C248" s="3" t="s">
        <v>41</v>
      </c>
      <c r="D248" s="3" t="s">
        <v>1223</v>
      </c>
      <c r="E248" s="3" t="s">
        <v>1229</v>
      </c>
      <c r="F248" s="3" t="s">
        <v>1225</v>
      </c>
      <c r="G248" s="3" t="s">
        <v>358</v>
      </c>
      <c r="H248" s="3" t="s">
        <v>25</v>
      </c>
      <c r="I248" s="3" t="s">
        <v>1252</v>
      </c>
      <c r="J248" s="3"/>
      <c r="K248" s="3"/>
      <c r="L248" s="3" t="s">
        <v>1257</v>
      </c>
      <c r="M248" s="9">
        <v>11</v>
      </c>
      <c r="N248" s="9">
        <v>2024</v>
      </c>
      <c r="O248" s="3" t="s">
        <v>20</v>
      </c>
      <c r="P248" s="9">
        <v>24</v>
      </c>
      <c r="Q248" s="9">
        <f>N248+P248/12</f>
        <v>2026</v>
      </c>
      <c r="R248" s="9">
        <f>Q248+P248/12</f>
        <v>2028</v>
      </c>
      <c r="S248" s="9">
        <f>R248+P248/12</f>
        <v>2030</v>
      </c>
      <c r="T248" s="3" t="s">
        <v>21</v>
      </c>
    </row>
    <row r="249" spans="1:20" x14ac:dyDescent="0.25">
      <c r="A249" s="2" t="str">
        <f>HYPERLINK("https://nddot-ixmultiasset.biprod.cloud/#/asset/inventory/nbibridges/4625", "09-141-38.0")</f>
        <v>09-141-38.0</v>
      </c>
      <c r="B249" s="3" t="s">
        <v>1091</v>
      </c>
      <c r="C249" s="3" t="s">
        <v>41</v>
      </c>
      <c r="D249" s="3" t="s">
        <v>14</v>
      </c>
      <c r="E249" s="3" t="s">
        <v>15</v>
      </c>
      <c r="F249" s="3" t="s">
        <v>16</v>
      </c>
      <c r="G249" s="3" t="s">
        <v>222</v>
      </c>
      <c r="H249" s="3" t="s">
        <v>25</v>
      </c>
      <c r="I249" s="3" t="s">
        <v>1252</v>
      </c>
      <c r="J249" s="3"/>
      <c r="K249" s="3"/>
      <c r="L249" s="3" t="s">
        <v>1283</v>
      </c>
      <c r="M249" s="9">
        <v>6</v>
      </c>
      <c r="N249" s="9">
        <v>2023</v>
      </c>
      <c r="O249" s="3" t="s">
        <v>20</v>
      </c>
      <c r="P249" s="9">
        <v>24</v>
      </c>
      <c r="Q249" s="9">
        <f>N249+P249/12</f>
        <v>2025</v>
      </c>
      <c r="R249" s="9">
        <f>Q249+P249/12</f>
        <v>2027</v>
      </c>
      <c r="S249" s="9">
        <f>R249+P249/12</f>
        <v>2029</v>
      </c>
      <c r="T249" s="3" t="s">
        <v>21</v>
      </c>
    </row>
    <row r="250" spans="1:20" x14ac:dyDescent="0.25">
      <c r="A250" s="2" t="str">
        <f>HYPERLINK("https://nddot-ixmultiasset.biprod.cloud/#/asset/inventory/nbibridges/4899", "09-141-38.1")</f>
        <v>09-141-38.1</v>
      </c>
      <c r="B250" s="3" t="s">
        <v>1137</v>
      </c>
      <c r="C250" s="3" t="s">
        <v>41</v>
      </c>
      <c r="D250" s="3" t="s">
        <v>14</v>
      </c>
      <c r="E250" s="3" t="s">
        <v>15</v>
      </c>
      <c r="F250" s="3" t="s">
        <v>16</v>
      </c>
      <c r="G250" s="3" t="s">
        <v>183</v>
      </c>
      <c r="H250" s="3" t="s">
        <v>18</v>
      </c>
      <c r="I250" s="3" t="s">
        <v>1258</v>
      </c>
      <c r="J250" s="3"/>
      <c r="K250" s="3" t="s">
        <v>19</v>
      </c>
      <c r="L250" s="3" t="s">
        <v>1251</v>
      </c>
      <c r="M250" s="9">
        <v>6</v>
      </c>
      <c r="N250" s="9">
        <v>2025</v>
      </c>
      <c r="O250" s="3" t="s">
        <v>20</v>
      </c>
      <c r="P250" s="9">
        <v>24</v>
      </c>
      <c r="Q250" s="9">
        <f>N250+P250/12</f>
        <v>2027</v>
      </c>
      <c r="R250" s="9">
        <f>Q250+P250/12</f>
        <v>2029</v>
      </c>
      <c r="S250" s="9">
        <f>R250+P250/12</f>
        <v>2031</v>
      </c>
      <c r="T250" s="3" t="s">
        <v>21</v>
      </c>
    </row>
    <row r="251" spans="1:20" x14ac:dyDescent="0.25">
      <c r="A251" s="2" t="str">
        <f>HYPERLINK("https://nddot-ixmultiasset.biprod.cloud/#/asset/inventory/nbibridges/290", "09-141-39.0")</f>
        <v>09-141-39.0</v>
      </c>
      <c r="B251" s="3" t="s">
        <v>146</v>
      </c>
      <c r="C251" s="3" t="s">
        <v>41</v>
      </c>
      <c r="D251" s="3" t="s">
        <v>14</v>
      </c>
      <c r="E251" s="3" t="s">
        <v>15</v>
      </c>
      <c r="F251" s="3" t="s">
        <v>16</v>
      </c>
      <c r="G251" s="3" t="s">
        <v>147</v>
      </c>
      <c r="H251" s="3" t="s">
        <v>25</v>
      </c>
      <c r="I251" s="3" t="s">
        <v>1258</v>
      </c>
      <c r="J251" s="3"/>
      <c r="K251" s="3"/>
      <c r="L251" s="3" t="s">
        <v>1251</v>
      </c>
      <c r="M251" s="9">
        <v>6</v>
      </c>
      <c r="N251" s="9">
        <v>2025</v>
      </c>
      <c r="O251" s="3" t="s">
        <v>20</v>
      </c>
      <c r="P251" s="9">
        <v>24</v>
      </c>
      <c r="Q251" s="9">
        <f>N251+P251/12</f>
        <v>2027</v>
      </c>
      <c r="R251" s="9">
        <f>Q251+P251/12</f>
        <v>2029</v>
      </c>
      <c r="S251" s="9">
        <f>R251+P251/12</f>
        <v>2031</v>
      </c>
      <c r="T251" s="3" t="s">
        <v>21</v>
      </c>
    </row>
    <row r="252" spans="1:20" x14ac:dyDescent="0.25">
      <c r="A252" s="4" t="str">
        <f>HYPERLINK("https://nddot-ixmultiasset.biprod.cloud/#/asset/inventory/nbibridges/553", "09-141-40.0")</f>
        <v>09-141-40.0</v>
      </c>
      <c r="B252" s="5" t="s">
        <v>220</v>
      </c>
      <c r="C252" s="5" t="s">
        <v>41</v>
      </c>
      <c r="D252" s="5" t="s">
        <v>14</v>
      </c>
      <c r="E252" s="5" t="s">
        <v>15</v>
      </c>
      <c r="F252" s="5" t="s">
        <v>16</v>
      </c>
      <c r="G252" s="5" t="s">
        <v>84</v>
      </c>
      <c r="H252" s="5" t="s">
        <v>25</v>
      </c>
      <c r="I252" s="5" t="s">
        <v>1258</v>
      </c>
      <c r="J252" s="5"/>
      <c r="K252" s="5"/>
      <c r="L252" s="5" t="s">
        <v>1251</v>
      </c>
      <c r="M252" s="10">
        <v>6</v>
      </c>
      <c r="N252" s="10">
        <v>2025</v>
      </c>
      <c r="O252" s="5" t="s">
        <v>20</v>
      </c>
      <c r="P252" s="10">
        <v>24</v>
      </c>
      <c r="Q252" s="10">
        <f>N252+P252/12</f>
        <v>2027</v>
      </c>
      <c r="R252" s="10">
        <f>Q252+P252/12</f>
        <v>2029</v>
      </c>
      <c r="S252" s="10">
        <f>R252+P252/12</f>
        <v>2031</v>
      </c>
      <c r="T252" s="5" t="s">
        <v>21</v>
      </c>
    </row>
    <row r="253" spans="1:20" x14ac:dyDescent="0.25">
      <c r="A253" s="4" t="str">
        <f>HYPERLINK("https://nddot-ixmultiasset.biprod.cloud/#/asset/inventory/nbibridges/973", "09-142-04.0")</f>
        <v>09-142-04.0</v>
      </c>
      <c r="B253" s="5" t="s">
        <v>330</v>
      </c>
      <c r="C253" s="5" t="s">
        <v>41</v>
      </c>
      <c r="D253" s="5" t="s">
        <v>306</v>
      </c>
      <c r="E253" s="5" t="s">
        <v>331</v>
      </c>
      <c r="F253" s="5" t="s">
        <v>16</v>
      </c>
      <c r="G253" s="5" t="s">
        <v>290</v>
      </c>
      <c r="H253" s="5" t="s">
        <v>25</v>
      </c>
      <c r="I253" s="5" t="s">
        <v>1258</v>
      </c>
      <c r="J253" s="13" t="s">
        <v>332</v>
      </c>
      <c r="K253" s="5"/>
      <c r="L253" s="5" t="s">
        <v>1269</v>
      </c>
      <c r="M253" s="10">
        <v>10</v>
      </c>
      <c r="N253" s="10">
        <v>2023</v>
      </c>
      <c r="O253" s="5" t="s">
        <v>20</v>
      </c>
      <c r="P253" s="10">
        <v>24</v>
      </c>
      <c r="Q253" s="10">
        <f>N253+P253/12</f>
        <v>2025</v>
      </c>
      <c r="R253" s="10">
        <f>Q253+P253/12</f>
        <v>2027</v>
      </c>
      <c r="S253" s="10">
        <f>R253+P253/12</f>
        <v>2029</v>
      </c>
      <c r="T253" s="5" t="s">
        <v>21</v>
      </c>
    </row>
    <row r="254" spans="1:20" x14ac:dyDescent="0.25">
      <c r="A254" s="4" t="str">
        <f>HYPERLINK("https://nddot-ixmultiasset.biprod.cloud/#/asset/inventory/nbibridges/1505", "09-142-10.0")</f>
        <v>09-142-10.0</v>
      </c>
      <c r="B254" s="5" t="s">
        <v>467</v>
      </c>
      <c r="C254" s="5" t="s">
        <v>41</v>
      </c>
      <c r="D254" s="5" t="s">
        <v>306</v>
      </c>
      <c r="E254" s="5" t="s">
        <v>15</v>
      </c>
      <c r="F254" s="5" t="s">
        <v>16</v>
      </c>
      <c r="G254" s="5" t="s">
        <v>468</v>
      </c>
      <c r="H254" s="5" t="s">
        <v>18</v>
      </c>
      <c r="I254" s="5" t="s">
        <v>1274</v>
      </c>
      <c r="J254" s="13" t="s">
        <v>469</v>
      </c>
      <c r="K254" s="5"/>
      <c r="L254" s="5" t="s">
        <v>1259</v>
      </c>
      <c r="M254" s="10">
        <v>9</v>
      </c>
      <c r="N254" s="10">
        <v>2024</v>
      </c>
      <c r="O254" s="5" t="s">
        <v>121</v>
      </c>
      <c r="P254" s="10">
        <v>12</v>
      </c>
      <c r="Q254" s="10">
        <f>N254+P254/12</f>
        <v>2025</v>
      </c>
      <c r="R254" s="10">
        <f>Q254+P254/12</f>
        <v>2026</v>
      </c>
      <c r="S254" s="10">
        <f>R254+P254/12</f>
        <v>2027</v>
      </c>
      <c r="T254" s="5" t="s">
        <v>74</v>
      </c>
    </row>
    <row r="255" spans="1:20" x14ac:dyDescent="0.25">
      <c r="A255" s="4" t="str">
        <f>HYPERLINK("https://nddot-ixmultiasset.biprod.cloud/#/asset/inventory/nbibridges/2091", "09-142-18.0")</f>
        <v>09-142-18.0</v>
      </c>
      <c r="B255" s="5" t="s">
        <v>608</v>
      </c>
      <c r="C255" s="5" t="s">
        <v>41</v>
      </c>
      <c r="D255" s="5" t="s">
        <v>306</v>
      </c>
      <c r="E255" s="5" t="s">
        <v>15</v>
      </c>
      <c r="F255" s="5" t="s">
        <v>16</v>
      </c>
      <c r="G255" s="5" t="s">
        <v>31</v>
      </c>
      <c r="H255" s="5" t="s">
        <v>25</v>
      </c>
      <c r="I255" s="5" t="s">
        <v>1258</v>
      </c>
      <c r="J255" s="13" t="s">
        <v>609</v>
      </c>
      <c r="K255" s="5"/>
      <c r="L255" s="5" t="s">
        <v>1270</v>
      </c>
      <c r="M255" s="10">
        <v>8</v>
      </c>
      <c r="N255" s="10">
        <v>2023</v>
      </c>
      <c r="O255" s="5" t="s">
        <v>20</v>
      </c>
      <c r="P255" s="10">
        <v>24</v>
      </c>
      <c r="Q255" s="10">
        <f>N255+P255/12</f>
        <v>2025</v>
      </c>
      <c r="R255" s="10">
        <f>Q255+P255/12</f>
        <v>2027</v>
      </c>
      <c r="S255" s="10">
        <f>R255+P255/12</f>
        <v>2029</v>
      </c>
      <c r="T255" s="5" t="s">
        <v>21</v>
      </c>
    </row>
    <row r="256" spans="1:20" x14ac:dyDescent="0.25">
      <c r="A256" s="2" t="str">
        <f>HYPERLINK("https://nddot-ixmultiasset.biprod.cloud/#/asset/inventory/nbibridges/2376", "09-142-21.0")</f>
        <v>09-142-21.0</v>
      </c>
      <c r="B256" s="3" t="s">
        <v>670</v>
      </c>
      <c r="C256" s="3" t="s">
        <v>41</v>
      </c>
      <c r="D256" s="3" t="s">
        <v>671</v>
      </c>
      <c r="E256" s="3" t="s">
        <v>672</v>
      </c>
      <c r="F256" s="3" t="s">
        <v>16</v>
      </c>
      <c r="G256" s="3" t="s">
        <v>156</v>
      </c>
      <c r="H256" s="3" t="s">
        <v>25</v>
      </c>
      <c r="I256" s="3" t="s">
        <v>1252</v>
      </c>
      <c r="J256" s="3"/>
      <c r="K256" s="3"/>
      <c r="L256" s="3" t="s">
        <v>1281</v>
      </c>
      <c r="M256" s="9">
        <v>9</v>
      </c>
      <c r="N256" s="9">
        <v>2021</v>
      </c>
      <c r="O256" s="3" t="s">
        <v>35</v>
      </c>
      <c r="P256" s="9">
        <v>48</v>
      </c>
      <c r="Q256" s="9">
        <f>N256+P256/12</f>
        <v>2025</v>
      </c>
      <c r="R256" s="9">
        <f>Q256+P256/12</f>
        <v>2029</v>
      </c>
      <c r="S256" s="9">
        <f>R256+P256/12</f>
        <v>2033</v>
      </c>
      <c r="T256" s="3" t="s">
        <v>21</v>
      </c>
    </row>
    <row r="257" spans="1:20" x14ac:dyDescent="0.25">
      <c r="A257" s="2" t="str">
        <f>HYPERLINK("https://nddot-ixmultiasset.biprod.cloud/#/asset/inventory/nbibridges/2093", "09-142-36.0")</f>
        <v>09-142-36.0</v>
      </c>
      <c r="B257" s="3" t="s">
        <v>610</v>
      </c>
      <c r="C257" s="3" t="s">
        <v>41</v>
      </c>
      <c r="D257" s="3" t="s">
        <v>14</v>
      </c>
      <c r="E257" s="3" t="s">
        <v>544</v>
      </c>
      <c r="F257" s="3" t="s">
        <v>16</v>
      </c>
      <c r="G257" s="3" t="s">
        <v>493</v>
      </c>
      <c r="H257" s="3" t="s">
        <v>25</v>
      </c>
      <c r="I257" s="3" t="s">
        <v>1262</v>
      </c>
      <c r="J257" s="3"/>
      <c r="K257" s="3"/>
      <c r="L257" s="3" t="s">
        <v>1251</v>
      </c>
      <c r="M257" s="9">
        <v>6</v>
      </c>
      <c r="N257" s="9">
        <v>2025</v>
      </c>
      <c r="O257" s="3" t="s">
        <v>20</v>
      </c>
      <c r="P257" s="9">
        <v>24</v>
      </c>
      <c r="Q257" s="9">
        <f>N257+P257/12</f>
        <v>2027</v>
      </c>
      <c r="R257" s="9">
        <f>Q257+P257/12</f>
        <v>2029</v>
      </c>
      <c r="S257" s="9">
        <f>R257+P257/12</f>
        <v>2031</v>
      </c>
      <c r="T257" s="3" t="s">
        <v>21</v>
      </c>
    </row>
    <row r="258" spans="1:20" x14ac:dyDescent="0.25">
      <c r="A258" s="2" t="str">
        <f>HYPERLINK("https://nddot-ixmultiasset.biprod.cloud/#/asset/inventory/nbibridges/2707", "09-143-20.0")</f>
        <v>09-143-20.0</v>
      </c>
      <c r="B258" s="3" t="s">
        <v>734</v>
      </c>
      <c r="C258" s="3" t="s">
        <v>41</v>
      </c>
      <c r="D258" s="3" t="s">
        <v>735</v>
      </c>
      <c r="E258" s="3" t="s">
        <v>736</v>
      </c>
      <c r="F258" s="3" t="s">
        <v>16</v>
      </c>
      <c r="G258" s="3" t="s">
        <v>156</v>
      </c>
      <c r="H258" s="3" t="s">
        <v>25</v>
      </c>
      <c r="I258" s="3" t="s">
        <v>1252</v>
      </c>
      <c r="J258" s="3"/>
      <c r="K258" s="3"/>
      <c r="L258" s="3" t="s">
        <v>1281</v>
      </c>
      <c r="M258" s="9">
        <v>9</v>
      </c>
      <c r="N258" s="9">
        <v>2021</v>
      </c>
      <c r="O258" s="3" t="s">
        <v>35</v>
      </c>
      <c r="P258" s="9">
        <v>48</v>
      </c>
      <c r="Q258" s="9">
        <f>N258+P258/12</f>
        <v>2025</v>
      </c>
      <c r="R258" s="9">
        <f>Q258+P258/12</f>
        <v>2029</v>
      </c>
      <c r="S258" s="9">
        <f>R258+P258/12</f>
        <v>2033</v>
      </c>
      <c r="T258" s="3" t="s">
        <v>21</v>
      </c>
    </row>
    <row r="259" spans="1:20" x14ac:dyDescent="0.25">
      <c r="A259" s="4" t="str">
        <f>HYPERLINK("https://nddot-ixmultiasset.biprod.cloud/#/asset/inventory/nbibridges/3246", "09-143-34.0")</f>
        <v>09-143-34.0</v>
      </c>
      <c r="B259" s="5" t="s">
        <v>826</v>
      </c>
      <c r="C259" s="5" t="s">
        <v>41</v>
      </c>
      <c r="D259" s="5" t="s">
        <v>14</v>
      </c>
      <c r="E259" s="5" t="s">
        <v>15</v>
      </c>
      <c r="F259" s="5" t="s">
        <v>16</v>
      </c>
      <c r="G259" s="5" t="s">
        <v>119</v>
      </c>
      <c r="H259" s="5" t="s">
        <v>25</v>
      </c>
      <c r="I259" s="5" t="s">
        <v>1262</v>
      </c>
      <c r="J259" s="5"/>
      <c r="K259" s="5"/>
      <c r="L259" s="5" t="s">
        <v>1251</v>
      </c>
      <c r="M259" s="10">
        <v>6</v>
      </c>
      <c r="N259" s="10">
        <v>2025</v>
      </c>
      <c r="O259" s="5" t="s">
        <v>20</v>
      </c>
      <c r="P259" s="10">
        <v>24</v>
      </c>
      <c r="Q259" s="10">
        <f>N259+P259/12</f>
        <v>2027</v>
      </c>
      <c r="R259" s="10">
        <f>Q259+P259/12</f>
        <v>2029</v>
      </c>
      <c r="S259" s="10">
        <f>R259+P259/12</f>
        <v>2031</v>
      </c>
      <c r="T259" s="5" t="s">
        <v>21</v>
      </c>
    </row>
    <row r="260" spans="1:20" x14ac:dyDescent="0.25">
      <c r="A260" s="4" t="str">
        <f>HYPERLINK("https://nddot-ixmultiasset.biprod.cloud/#/asset/inventory/nbibridges/3326", "09-143-34.2")</f>
        <v>09-143-34.2</v>
      </c>
      <c r="B260" s="5" t="s">
        <v>842</v>
      </c>
      <c r="C260" s="5" t="s">
        <v>41</v>
      </c>
      <c r="D260" s="5" t="s">
        <v>14</v>
      </c>
      <c r="E260" s="5" t="s">
        <v>843</v>
      </c>
      <c r="F260" s="5" t="s">
        <v>16</v>
      </c>
      <c r="G260" s="5" t="s">
        <v>126</v>
      </c>
      <c r="H260" s="5" t="s">
        <v>25</v>
      </c>
      <c r="I260" s="5" t="s">
        <v>1262</v>
      </c>
      <c r="J260" s="5"/>
      <c r="K260" s="5"/>
      <c r="L260" s="5" t="s">
        <v>1251</v>
      </c>
      <c r="M260" s="10">
        <v>6</v>
      </c>
      <c r="N260" s="10">
        <v>2025</v>
      </c>
      <c r="O260" s="5" t="s">
        <v>20</v>
      </c>
      <c r="P260" s="10">
        <v>24</v>
      </c>
      <c r="Q260" s="10">
        <f>N260+P260/12</f>
        <v>2027</v>
      </c>
      <c r="R260" s="10">
        <f>Q260+P260/12</f>
        <v>2029</v>
      </c>
      <c r="S260" s="10">
        <f>R260+P260/12</f>
        <v>2031</v>
      </c>
      <c r="T260" s="5" t="s">
        <v>21</v>
      </c>
    </row>
    <row r="261" spans="1:20" x14ac:dyDescent="0.25">
      <c r="A261" s="2" t="str">
        <f>HYPERLINK("https://nddot-ixmultiasset.biprod.cloud/#/asset/inventory/nbibridges/4022", "09-143-34.3")</f>
        <v>09-143-34.3</v>
      </c>
      <c r="B261" s="3" t="s">
        <v>986</v>
      </c>
      <c r="C261" s="3" t="s">
        <v>41</v>
      </c>
      <c r="D261" s="3" t="s">
        <v>149</v>
      </c>
      <c r="E261" s="3" t="s">
        <v>15</v>
      </c>
      <c r="F261" s="3" t="s">
        <v>16</v>
      </c>
      <c r="G261" s="3" t="s">
        <v>126</v>
      </c>
      <c r="H261" s="3" t="s">
        <v>25</v>
      </c>
      <c r="I261" s="3" t="s">
        <v>1252</v>
      </c>
      <c r="J261" s="3"/>
      <c r="K261" s="3"/>
      <c r="L261" s="3" t="s">
        <v>1251</v>
      </c>
      <c r="M261" s="9">
        <v>6</v>
      </c>
      <c r="N261" s="9">
        <v>2025</v>
      </c>
      <c r="O261" s="3" t="s">
        <v>20</v>
      </c>
      <c r="P261" s="9">
        <v>24</v>
      </c>
      <c r="Q261" s="9">
        <f>N261+P261/12</f>
        <v>2027</v>
      </c>
      <c r="R261" s="9">
        <f>Q261+P261/12</f>
        <v>2029</v>
      </c>
      <c r="S261" s="9">
        <f>R261+P261/12</f>
        <v>2031</v>
      </c>
      <c r="T261" s="3" t="s">
        <v>21</v>
      </c>
    </row>
    <row r="262" spans="1:20" x14ac:dyDescent="0.25">
      <c r="A262" s="14" t="str">
        <f>HYPERLINK("https://nddot-ixmultiasset.biprod.cloud/#/asset/inventory/nbibridges/3467", "09-144-35.0")</f>
        <v>09-144-35.0</v>
      </c>
      <c r="B262" s="15" t="s">
        <v>875</v>
      </c>
      <c r="C262" s="15" t="s">
        <v>41</v>
      </c>
      <c r="D262" s="15" t="s">
        <v>306</v>
      </c>
      <c r="E262" s="15" t="s">
        <v>876</v>
      </c>
      <c r="F262" s="15" t="s">
        <v>16</v>
      </c>
      <c r="G262" s="15" t="s">
        <v>204</v>
      </c>
      <c r="H262" s="15" t="s">
        <v>25</v>
      </c>
      <c r="I262" s="15" t="s">
        <v>1258</v>
      </c>
      <c r="J262" s="15" t="s">
        <v>877</v>
      </c>
      <c r="K262" s="15"/>
      <c r="L262" s="15" t="s">
        <v>1261</v>
      </c>
      <c r="M262" s="16">
        <v>12</v>
      </c>
      <c r="N262" s="16">
        <v>2024</v>
      </c>
      <c r="O262" s="15" t="s">
        <v>121</v>
      </c>
      <c r="P262" s="16">
        <v>12</v>
      </c>
      <c r="Q262" s="16">
        <f>N262+P262/12</f>
        <v>2025</v>
      </c>
      <c r="R262" s="16">
        <f>Q262+P262/12</f>
        <v>2026</v>
      </c>
      <c r="S262" s="16">
        <f>R262+P262/12</f>
        <v>2027</v>
      </c>
      <c r="T262" s="15" t="s">
        <v>21</v>
      </c>
    </row>
    <row r="263" spans="1:20" x14ac:dyDescent="0.25">
      <c r="A263" s="18" t="str">
        <f>HYPERLINK("https://nddot-ixmultiasset.biprod.cloud/#/asset/inventory/nbibridges/3659", "09-144-40.0")</f>
        <v>09-144-40.0</v>
      </c>
      <c r="B263" s="19" t="s">
        <v>925</v>
      </c>
      <c r="C263" s="19" t="s">
        <v>41</v>
      </c>
      <c r="D263" s="19" t="s">
        <v>306</v>
      </c>
      <c r="E263" s="19" t="s">
        <v>15</v>
      </c>
      <c r="F263" s="19" t="s">
        <v>16</v>
      </c>
      <c r="G263" s="19" t="s">
        <v>350</v>
      </c>
      <c r="H263" s="19" t="s">
        <v>25</v>
      </c>
      <c r="I263" s="19" t="s">
        <v>1258</v>
      </c>
      <c r="J263" s="19" t="s">
        <v>926</v>
      </c>
      <c r="K263" s="19"/>
      <c r="L263" s="19" t="s">
        <v>1261</v>
      </c>
      <c r="M263" s="20">
        <v>12</v>
      </c>
      <c r="N263" s="20">
        <v>2024</v>
      </c>
      <c r="O263" s="19" t="s">
        <v>121</v>
      </c>
      <c r="P263" s="20">
        <v>12</v>
      </c>
      <c r="Q263" s="20">
        <f>N263+P263/12</f>
        <v>2025</v>
      </c>
      <c r="R263" s="20">
        <f>Q263+P263/12</f>
        <v>2026</v>
      </c>
      <c r="S263" s="20">
        <f>R263+P263/12</f>
        <v>2027</v>
      </c>
      <c r="T263" s="19" t="s">
        <v>21</v>
      </c>
    </row>
    <row r="264" spans="1:20" x14ac:dyDescent="0.25">
      <c r="A264" s="4" t="str">
        <f>HYPERLINK("https://nddot-ixmultiasset.biprod.cloud/#/asset/inventory/nbibridges/4493", "11-109-23.0")</f>
        <v>11-109-23.0</v>
      </c>
      <c r="B264" s="5" t="s">
        <v>1056</v>
      </c>
      <c r="C264" s="5" t="s">
        <v>54</v>
      </c>
      <c r="D264" s="5" t="s">
        <v>23</v>
      </c>
      <c r="E264" s="5" t="s">
        <v>55</v>
      </c>
      <c r="F264" s="5" t="s">
        <v>16</v>
      </c>
      <c r="G264" s="5" t="s">
        <v>632</v>
      </c>
      <c r="H264" s="5" t="s">
        <v>25</v>
      </c>
      <c r="I264" s="5" t="s">
        <v>1282</v>
      </c>
      <c r="J264" s="5"/>
      <c r="K264" s="5"/>
      <c r="L264" s="5" t="s">
        <v>1279</v>
      </c>
      <c r="M264" s="10">
        <v>4</v>
      </c>
      <c r="N264" s="10">
        <v>2025</v>
      </c>
      <c r="O264" s="5" t="s">
        <v>20</v>
      </c>
      <c r="P264" s="10">
        <v>24</v>
      </c>
      <c r="Q264" s="10">
        <f>N264+P264/12</f>
        <v>2027</v>
      </c>
      <c r="R264" s="10">
        <f>Q264+P264/12</f>
        <v>2029</v>
      </c>
      <c r="S264" s="10">
        <f>R264+P264/12</f>
        <v>2031</v>
      </c>
      <c r="T264" s="5" t="s">
        <v>21</v>
      </c>
    </row>
    <row r="265" spans="1:20" x14ac:dyDescent="0.25">
      <c r="A265" s="4" t="str">
        <f>HYPERLINK("https://nddot-ixmultiasset.biprod.cloud/#/asset/inventory/nbibridges/4498", "11-111-11.0")</f>
        <v>11-111-11.0</v>
      </c>
      <c r="B265" s="5" t="s">
        <v>1058</v>
      </c>
      <c r="C265" s="5" t="s">
        <v>54</v>
      </c>
      <c r="D265" s="5" t="s">
        <v>23</v>
      </c>
      <c r="E265" s="5" t="s">
        <v>1059</v>
      </c>
      <c r="F265" s="5" t="s">
        <v>16</v>
      </c>
      <c r="G265" s="5" t="s">
        <v>174</v>
      </c>
      <c r="H265" s="5" t="s">
        <v>25</v>
      </c>
      <c r="I265" s="5" t="s">
        <v>1252</v>
      </c>
      <c r="J265" s="5"/>
      <c r="K265" s="5"/>
      <c r="L265" s="5" t="s">
        <v>1279</v>
      </c>
      <c r="M265" s="10">
        <v>4</v>
      </c>
      <c r="N265" s="10">
        <v>2025</v>
      </c>
      <c r="O265" s="5" t="s">
        <v>35</v>
      </c>
      <c r="P265" s="10">
        <v>48</v>
      </c>
      <c r="Q265" s="10">
        <f>N265+P265/12</f>
        <v>2029</v>
      </c>
      <c r="R265" s="10">
        <f>Q265+P265/12</f>
        <v>2033</v>
      </c>
      <c r="S265" s="10">
        <f>R265+P265/12</f>
        <v>2037</v>
      </c>
      <c r="T265" s="5" t="s">
        <v>21</v>
      </c>
    </row>
    <row r="266" spans="1:20" x14ac:dyDescent="0.25">
      <c r="A266" s="4" t="str">
        <f>HYPERLINK("https://nddot-ixmultiasset.biprod.cloud/#/asset/inventory/nbibridges/4534", "11-111-13.0")</f>
        <v>11-111-13.0</v>
      </c>
      <c r="B266" s="5" t="s">
        <v>1070</v>
      </c>
      <c r="C266" s="5" t="s">
        <v>54</v>
      </c>
      <c r="D266" s="5" t="s">
        <v>23</v>
      </c>
      <c r="E266" s="5" t="s">
        <v>1059</v>
      </c>
      <c r="F266" s="5" t="s">
        <v>16</v>
      </c>
      <c r="G266" s="5" t="s">
        <v>174</v>
      </c>
      <c r="H266" s="5" t="s">
        <v>25</v>
      </c>
      <c r="I266" s="5" t="s">
        <v>1252</v>
      </c>
      <c r="J266" s="5"/>
      <c r="K266" s="5"/>
      <c r="L266" s="5" t="s">
        <v>1279</v>
      </c>
      <c r="M266" s="10">
        <v>4</v>
      </c>
      <c r="N266" s="10">
        <v>2025</v>
      </c>
      <c r="O266" s="5" t="s">
        <v>35</v>
      </c>
      <c r="P266" s="10">
        <v>48</v>
      </c>
      <c r="Q266" s="10">
        <f>N266+P266/12</f>
        <v>2029</v>
      </c>
      <c r="R266" s="10">
        <f>Q266+P266/12</f>
        <v>2033</v>
      </c>
      <c r="S266" s="10">
        <f>R266+P266/12</f>
        <v>2037</v>
      </c>
      <c r="T266" s="5" t="s">
        <v>21</v>
      </c>
    </row>
    <row r="267" spans="1:20" x14ac:dyDescent="0.25">
      <c r="A267" s="4" t="str">
        <f>HYPERLINK("https://nddot-ixmultiasset.biprod.cloud/#/asset/inventory/nbibridges/4417", "11-114-24.0")</f>
        <v>11-114-24.0</v>
      </c>
      <c r="B267" s="5" t="s">
        <v>1046</v>
      </c>
      <c r="C267" s="5" t="s">
        <v>54</v>
      </c>
      <c r="D267" s="5" t="s">
        <v>23</v>
      </c>
      <c r="E267" s="5" t="s">
        <v>55</v>
      </c>
      <c r="F267" s="5" t="s">
        <v>16</v>
      </c>
      <c r="G267" s="5" t="s">
        <v>632</v>
      </c>
      <c r="H267" s="5" t="s">
        <v>25</v>
      </c>
      <c r="I267" s="5" t="s">
        <v>1282</v>
      </c>
      <c r="J267" s="5"/>
      <c r="K267" s="5"/>
      <c r="L267" s="5" t="s">
        <v>1279</v>
      </c>
      <c r="M267" s="10">
        <v>4</v>
      </c>
      <c r="N267" s="10">
        <v>2025</v>
      </c>
      <c r="O267" s="5" t="s">
        <v>20</v>
      </c>
      <c r="P267" s="10">
        <v>24</v>
      </c>
      <c r="Q267" s="10">
        <f>N267+P267/12</f>
        <v>2027</v>
      </c>
      <c r="R267" s="10">
        <f>Q267+P267/12</f>
        <v>2029</v>
      </c>
      <c r="S267" s="10">
        <f>R267+P267/12</f>
        <v>2031</v>
      </c>
      <c r="T267" s="5" t="s">
        <v>21</v>
      </c>
    </row>
    <row r="268" spans="1:20" x14ac:dyDescent="0.25">
      <c r="A268" s="2" t="str">
        <f>HYPERLINK("https://nddot-ixmultiasset.biprod.cloud/#/asset/inventory/nbibridges/4533", "11-115-24.1")</f>
        <v>11-115-24.1</v>
      </c>
      <c r="B268" s="3" t="s">
        <v>1067</v>
      </c>
      <c r="C268" s="3" t="s">
        <v>54</v>
      </c>
      <c r="D268" s="3" t="s">
        <v>1068</v>
      </c>
      <c r="E268" s="3" t="s">
        <v>15</v>
      </c>
      <c r="F268" s="3" t="s">
        <v>16</v>
      </c>
      <c r="G268" s="3" t="s">
        <v>126</v>
      </c>
      <c r="H268" s="3" t="s">
        <v>25</v>
      </c>
      <c r="I268" s="3" t="s">
        <v>1262</v>
      </c>
      <c r="J268" s="3" t="s">
        <v>1069</v>
      </c>
      <c r="K268" s="3"/>
      <c r="L268" s="3" t="s">
        <v>1279</v>
      </c>
      <c r="M268" s="9">
        <v>4</v>
      </c>
      <c r="N268" s="9">
        <v>2025</v>
      </c>
      <c r="O268" s="3" t="s">
        <v>20</v>
      </c>
      <c r="P268" s="9">
        <v>24</v>
      </c>
      <c r="Q268" s="9">
        <f>N268+P268/12</f>
        <v>2027</v>
      </c>
      <c r="R268" s="9">
        <f>Q268+P268/12</f>
        <v>2029</v>
      </c>
      <c r="S268" s="9">
        <f>R268+P268/12</f>
        <v>2031</v>
      </c>
      <c r="T268" s="3" t="s">
        <v>21</v>
      </c>
    </row>
    <row r="269" spans="1:20" x14ac:dyDescent="0.25">
      <c r="A269" s="2" t="str">
        <f>HYPERLINK("https://nddot-ixmultiasset.biprod.cloud/#/asset/inventory/nbibridges/4344", "11-116-16.0")</f>
        <v>11-116-16.0</v>
      </c>
      <c r="B269" s="3" t="s">
        <v>1034</v>
      </c>
      <c r="C269" s="3" t="s">
        <v>54</v>
      </c>
      <c r="D269" s="3" t="s">
        <v>23</v>
      </c>
      <c r="E269" s="3" t="s">
        <v>55</v>
      </c>
      <c r="F269" s="3" t="s">
        <v>16</v>
      </c>
      <c r="G269" s="3" t="s">
        <v>632</v>
      </c>
      <c r="H269" s="3" t="s">
        <v>25</v>
      </c>
      <c r="I269" s="3" t="s">
        <v>1282</v>
      </c>
      <c r="J269" s="3"/>
      <c r="K269" s="3" t="s">
        <v>202</v>
      </c>
      <c r="L269" s="3" t="s">
        <v>1279</v>
      </c>
      <c r="M269" s="9">
        <v>4</v>
      </c>
      <c r="N269" s="9">
        <v>2025</v>
      </c>
      <c r="O269" s="3" t="s">
        <v>121</v>
      </c>
      <c r="P269" s="9">
        <v>12</v>
      </c>
      <c r="Q269" s="9">
        <f>N269+P269/12</f>
        <v>2026</v>
      </c>
      <c r="R269" s="9">
        <f>Q269+P269/12</f>
        <v>2027</v>
      </c>
      <c r="S269" s="9">
        <f>R269+P269/12</f>
        <v>2028</v>
      </c>
      <c r="T269" s="3" t="s">
        <v>21</v>
      </c>
    </row>
    <row r="270" spans="1:20" x14ac:dyDescent="0.25">
      <c r="A270" s="4" t="str">
        <f>HYPERLINK("https://nddot-ixmultiasset.biprod.cloud/#/asset/inventory/nbibridges/4694", "11-116-24.0")</f>
        <v>11-116-24.0</v>
      </c>
      <c r="B270" s="5" t="s">
        <v>1107</v>
      </c>
      <c r="C270" s="5" t="s">
        <v>54</v>
      </c>
      <c r="D270" s="5" t="s">
        <v>214</v>
      </c>
      <c r="E270" s="5" t="s">
        <v>15</v>
      </c>
      <c r="F270" s="5" t="s">
        <v>16</v>
      </c>
      <c r="G270" s="5" t="s">
        <v>178</v>
      </c>
      <c r="H270" s="5" t="s">
        <v>25</v>
      </c>
      <c r="I270" s="5" t="s">
        <v>1262</v>
      </c>
      <c r="J270" s="5" t="s">
        <v>1108</v>
      </c>
      <c r="K270" s="5"/>
      <c r="L270" s="5" t="s">
        <v>1279</v>
      </c>
      <c r="M270" s="10">
        <v>4</v>
      </c>
      <c r="N270" s="10">
        <v>2025</v>
      </c>
      <c r="O270" s="5" t="s">
        <v>20</v>
      </c>
      <c r="P270" s="10">
        <v>24</v>
      </c>
      <c r="Q270" s="10">
        <f>N270+P270/12</f>
        <v>2027</v>
      </c>
      <c r="R270" s="10">
        <f>Q270+P270/12</f>
        <v>2029</v>
      </c>
      <c r="S270" s="10">
        <f>R270+P270/12</f>
        <v>2031</v>
      </c>
      <c r="T270" s="5" t="s">
        <v>21</v>
      </c>
    </row>
    <row r="271" spans="1:20" x14ac:dyDescent="0.25">
      <c r="A271" s="2" t="str">
        <f>HYPERLINK("https://nddot-ixmultiasset.biprod.cloud/#/asset/inventory/nbibridges/4611", "11-117-08.0")</f>
        <v>11-117-08.0</v>
      </c>
      <c r="B271" s="3" t="s">
        <v>1088</v>
      </c>
      <c r="C271" s="3" t="s">
        <v>54</v>
      </c>
      <c r="D271" s="3" t="s">
        <v>23</v>
      </c>
      <c r="E271" s="3" t="s">
        <v>15</v>
      </c>
      <c r="F271" s="3" t="s">
        <v>16</v>
      </c>
      <c r="G271" s="3" t="s">
        <v>355</v>
      </c>
      <c r="H271" s="3" t="s">
        <v>25</v>
      </c>
      <c r="I271" s="3" t="s">
        <v>1252</v>
      </c>
      <c r="J271" s="3"/>
      <c r="K271" s="3"/>
      <c r="L271" s="3" t="s">
        <v>1279</v>
      </c>
      <c r="M271" s="9">
        <v>4</v>
      </c>
      <c r="N271" s="9">
        <v>2025</v>
      </c>
      <c r="O271" s="3" t="s">
        <v>20</v>
      </c>
      <c r="P271" s="9">
        <v>24</v>
      </c>
      <c r="Q271" s="9">
        <f>N271+P271/12</f>
        <v>2027</v>
      </c>
      <c r="R271" s="9">
        <f>Q271+P271/12</f>
        <v>2029</v>
      </c>
      <c r="S271" s="9">
        <f>R271+P271/12</f>
        <v>2031</v>
      </c>
      <c r="T271" s="3" t="s">
        <v>21</v>
      </c>
    </row>
    <row r="272" spans="1:20" x14ac:dyDescent="0.25">
      <c r="A272" s="4" t="str">
        <f>HYPERLINK("https://nddot-ixmultiasset.biprod.cloud/#/asset/inventory/nbibridges/4727", "11-117-21.0")</f>
        <v>11-117-21.0</v>
      </c>
      <c r="B272" s="5" t="s">
        <v>1111</v>
      </c>
      <c r="C272" s="5" t="s">
        <v>54</v>
      </c>
      <c r="D272" s="5" t="s">
        <v>214</v>
      </c>
      <c r="E272" s="5" t="s">
        <v>55</v>
      </c>
      <c r="F272" s="5" t="s">
        <v>16</v>
      </c>
      <c r="G272" s="5" t="s">
        <v>109</v>
      </c>
      <c r="H272" s="5" t="s">
        <v>25</v>
      </c>
      <c r="I272" s="5" t="s">
        <v>1252</v>
      </c>
      <c r="J272" s="5"/>
      <c r="K272" s="5"/>
      <c r="L272" s="5" t="s">
        <v>1279</v>
      </c>
      <c r="M272" s="10">
        <v>4</v>
      </c>
      <c r="N272" s="10">
        <v>2025</v>
      </c>
      <c r="O272" s="5" t="s">
        <v>20</v>
      </c>
      <c r="P272" s="10">
        <v>24</v>
      </c>
      <c r="Q272" s="10">
        <f>N272+P272/12</f>
        <v>2027</v>
      </c>
      <c r="R272" s="10">
        <f>Q272+P272/12</f>
        <v>2029</v>
      </c>
      <c r="S272" s="10">
        <f>R272+P272/12</f>
        <v>2031</v>
      </c>
      <c r="T272" s="5" t="s">
        <v>21</v>
      </c>
    </row>
    <row r="273" spans="1:20" x14ac:dyDescent="0.25">
      <c r="A273" s="2" t="str">
        <f>HYPERLINK("https://nddot-ixmultiasset.biprod.cloud/#/asset/inventory/nbibridges/5001", "11-118-09.0")</f>
        <v>11-118-09.0</v>
      </c>
      <c r="B273" s="3" t="s">
        <v>1150</v>
      </c>
      <c r="C273" s="3" t="s">
        <v>54</v>
      </c>
      <c r="D273" s="3" t="s">
        <v>1151</v>
      </c>
      <c r="E273" s="3" t="s">
        <v>15</v>
      </c>
      <c r="F273" s="3" t="s">
        <v>16</v>
      </c>
      <c r="G273" s="3" t="s">
        <v>290</v>
      </c>
      <c r="H273" s="3" t="s">
        <v>25</v>
      </c>
      <c r="I273" s="3" t="s">
        <v>1252</v>
      </c>
      <c r="J273" s="3"/>
      <c r="K273" s="3"/>
      <c r="L273" s="3" t="s">
        <v>1279</v>
      </c>
      <c r="M273" s="9">
        <v>4</v>
      </c>
      <c r="N273" s="9">
        <v>2025</v>
      </c>
      <c r="O273" s="3" t="s">
        <v>20</v>
      </c>
      <c r="P273" s="9">
        <v>24</v>
      </c>
      <c r="Q273" s="9">
        <f>N273+P273/12</f>
        <v>2027</v>
      </c>
      <c r="R273" s="9">
        <f>Q273+P273/12</f>
        <v>2029</v>
      </c>
      <c r="S273" s="9">
        <f>R273+P273/12</f>
        <v>2031</v>
      </c>
      <c r="T273" s="3" t="s">
        <v>21</v>
      </c>
    </row>
    <row r="274" spans="1:20" x14ac:dyDescent="0.25">
      <c r="A274" s="2" t="str">
        <f>HYPERLINK("https://nddot-ixmultiasset.biprod.cloud/#/asset/inventory/nbibridges/4969", "11-121-02.0")</f>
        <v>11-121-02.0</v>
      </c>
      <c r="B274" s="3" t="s">
        <v>1148</v>
      </c>
      <c r="C274" s="3" t="s">
        <v>54</v>
      </c>
      <c r="D274" s="3" t="s">
        <v>48</v>
      </c>
      <c r="E274" s="3" t="s">
        <v>55</v>
      </c>
      <c r="F274" s="3" t="s">
        <v>16</v>
      </c>
      <c r="G274" s="3" t="s">
        <v>864</v>
      </c>
      <c r="H274" s="3" t="s">
        <v>25</v>
      </c>
      <c r="I274" s="3" t="s">
        <v>1277</v>
      </c>
      <c r="J274" s="3"/>
      <c r="K274" s="3" t="s">
        <v>19</v>
      </c>
      <c r="L274" s="3" t="s">
        <v>1280</v>
      </c>
      <c r="M274" s="9">
        <v>7</v>
      </c>
      <c r="N274" s="9">
        <v>2023</v>
      </c>
      <c r="O274" s="3" t="s">
        <v>20</v>
      </c>
      <c r="P274" s="9">
        <v>24</v>
      </c>
      <c r="Q274" s="9">
        <f>N274+P274/12</f>
        <v>2025</v>
      </c>
      <c r="R274" s="9">
        <f>Q274+P274/12</f>
        <v>2027</v>
      </c>
      <c r="S274" s="9">
        <f>R274+P274/12</f>
        <v>2029</v>
      </c>
      <c r="T274" s="3" t="s">
        <v>21</v>
      </c>
    </row>
    <row r="275" spans="1:20" x14ac:dyDescent="0.25">
      <c r="A275" s="2" t="str">
        <f>HYPERLINK("https://nddot-ixmultiasset.biprod.cloud/#/asset/inventory/nbibridges/664", "11-121-07.0")</f>
        <v>11-121-07.0</v>
      </c>
      <c r="B275" s="3" t="s">
        <v>245</v>
      </c>
      <c r="C275" s="3" t="s">
        <v>54</v>
      </c>
      <c r="D275" s="3" t="s">
        <v>48</v>
      </c>
      <c r="E275" s="3" t="s">
        <v>55</v>
      </c>
      <c r="F275" s="3" t="s">
        <v>16</v>
      </c>
      <c r="G275" s="3" t="s">
        <v>212</v>
      </c>
      <c r="H275" s="3" t="s">
        <v>25</v>
      </c>
      <c r="I275" s="3" t="s">
        <v>1262</v>
      </c>
      <c r="J275" s="3"/>
      <c r="K275" s="3"/>
      <c r="L275" s="3" t="s">
        <v>1279</v>
      </c>
      <c r="M275" s="9">
        <v>4</v>
      </c>
      <c r="N275" s="9">
        <v>2025</v>
      </c>
      <c r="O275" s="3" t="s">
        <v>20</v>
      </c>
      <c r="P275" s="9">
        <v>24</v>
      </c>
      <c r="Q275" s="9">
        <f>N275+P275/12</f>
        <v>2027</v>
      </c>
      <c r="R275" s="9">
        <f>Q275+P275/12</f>
        <v>2029</v>
      </c>
      <c r="S275" s="9">
        <f>R275+P275/12</f>
        <v>2031</v>
      </c>
      <c r="T275" s="3" t="s">
        <v>21</v>
      </c>
    </row>
    <row r="276" spans="1:20" x14ac:dyDescent="0.25">
      <c r="A276" s="4" t="str">
        <f>HYPERLINK("https://nddot-ixmultiasset.biprod.cloud/#/asset/inventory/nbibridges/826", "11-122-04.0")</f>
        <v>11-122-04.0</v>
      </c>
      <c r="B276" s="5" t="s">
        <v>288</v>
      </c>
      <c r="C276" s="5" t="s">
        <v>54</v>
      </c>
      <c r="D276" s="5" t="s">
        <v>48</v>
      </c>
      <c r="E276" s="5" t="s">
        <v>15</v>
      </c>
      <c r="F276" s="5" t="s">
        <v>16</v>
      </c>
      <c r="G276" s="5" t="s">
        <v>61</v>
      </c>
      <c r="H276" s="5" t="s">
        <v>25</v>
      </c>
      <c r="I276" s="5" t="s">
        <v>1262</v>
      </c>
      <c r="J276" s="5"/>
      <c r="K276" s="5"/>
      <c r="L276" s="5" t="s">
        <v>1279</v>
      </c>
      <c r="M276" s="10">
        <v>4</v>
      </c>
      <c r="N276" s="10">
        <v>2025</v>
      </c>
      <c r="O276" s="5" t="s">
        <v>20</v>
      </c>
      <c r="P276" s="10">
        <v>24</v>
      </c>
      <c r="Q276" s="10">
        <f>N276+P276/12</f>
        <v>2027</v>
      </c>
      <c r="R276" s="10">
        <f>Q276+P276/12</f>
        <v>2029</v>
      </c>
      <c r="S276" s="10">
        <f>R276+P276/12</f>
        <v>2031</v>
      </c>
      <c r="T276" s="5" t="s">
        <v>21</v>
      </c>
    </row>
    <row r="277" spans="1:20" x14ac:dyDescent="0.25">
      <c r="A277" s="2" t="str">
        <f>HYPERLINK("https://nddot-ixmultiasset.biprod.cloud/#/asset/inventory/nbibridges/1117", "11-122-08.0")</f>
        <v>11-122-08.0</v>
      </c>
      <c r="B277" s="3" t="s">
        <v>371</v>
      </c>
      <c r="C277" s="3" t="s">
        <v>54</v>
      </c>
      <c r="D277" s="3" t="s">
        <v>48</v>
      </c>
      <c r="E277" s="3" t="s">
        <v>55</v>
      </c>
      <c r="F277" s="3" t="s">
        <v>16</v>
      </c>
      <c r="G277" s="3" t="s">
        <v>222</v>
      </c>
      <c r="H277" s="3" t="s">
        <v>25</v>
      </c>
      <c r="I277" s="3" t="s">
        <v>1282</v>
      </c>
      <c r="J277" s="3"/>
      <c r="K277" s="3"/>
      <c r="L277" s="3" t="s">
        <v>1279</v>
      </c>
      <c r="M277" s="9">
        <v>4</v>
      </c>
      <c r="N277" s="9">
        <v>2025</v>
      </c>
      <c r="O277" s="3" t="s">
        <v>20</v>
      </c>
      <c r="P277" s="9">
        <v>24</v>
      </c>
      <c r="Q277" s="9">
        <f>N277+P277/12</f>
        <v>2027</v>
      </c>
      <c r="R277" s="9">
        <f>Q277+P277/12</f>
        <v>2029</v>
      </c>
      <c r="S277" s="9">
        <f>R277+P277/12</f>
        <v>2031</v>
      </c>
      <c r="T277" s="3" t="s">
        <v>21</v>
      </c>
    </row>
    <row r="278" spans="1:20" x14ac:dyDescent="0.25">
      <c r="A278" s="4" t="str">
        <f>HYPERLINK("https://nddot-ixmultiasset.biprod.cloud/#/asset/inventory/nbibridges/917", "11-123-08.1")</f>
        <v>11-123-08.1</v>
      </c>
      <c r="B278" s="5" t="s">
        <v>311</v>
      </c>
      <c r="C278" s="5" t="s">
        <v>54</v>
      </c>
      <c r="D278" s="5" t="s">
        <v>48</v>
      </c>
      <c r="E278" s="5" t="s">
        <v>312</v>
      </c>
      <c r="F278" s="5" t="s">
        <v>16</v>
      </c>
      <c r="G278" s="5" t="s">
        <v>313</v>
      </c>
      <c r="H278" s="5" t="s">
        <v>25</v>
      </c>
      <c r="I278" s="5" t="s">
        <v>1258</v>
      </c>
      <c r="J278" s="5"/>
      <c r="K278" s="5"/>
      <c r="L278" s="5" t="s">
        <v>1251</v>
      </c>
      <c r="M278" s="10">
        <v>6</v>
      </c>
      <c r="N278" s="10">
        <v>2025</v>
      </c>
      <c r="O278" s="5" t="s">
        <v>20</v>
      </c>
      <c r="P278" s="10">
        <v>24</v>
      </c>
      <c r="Q278" s="10">
        <f>N278+P278/12</f>
        <v>2027</v>
      </c>
      <c r="R278" s="10">
        <f>Q278+P278/12</f>
        <v>2029</v>
      </c>
      <c r="S278" s="10">
        <f>R278+P278/12</f>
        <v>2031</v>
      </c>
      <c r="T278" s="5" t="s">
        <v>21</v>
      </c>
    </row>
    <row r="279" spans="1:20" x14ac:dyDescent="0.25">
      <c r="A279" s="2" t="str">
        <f>HYPERLINK("https://nddot-ixmultiasset.biprod.cloud/#/asset/inventory/nbibridges/1296", "11-125-08.0")</f>
        <v>11-125-08.0</v>
      </c>
      <c r="B279" s="3" t="s">
        <v>418</v>
      </c>
      <c r="C279" s="3" t="s">
        <v>54</v>
      </c>
      <c r="D279" s="3" t="s">
        <v>48</v>
      </c>
      <c r="E279" s="3" t="s">
        <v>15</v>
      </c>
      <c r="F279" s="3" t="s">
        <v>16</v>
      </c>
      <c r="G279" s="3" t="s">
        <v>272</v>
      </c>
      <c r="H279" s="3" t="s">
        <v>25</v>
      </c>
      <c r="I279" s="3" t="s">
        <v>1262</v>
      </c>
      <c r="J279" s="3"/>
      <c r="K279" s="3"/>
      <c r="L279" s="3" t="s">
        <v>1279</v>
      </c>
      <c r="M279" s="9">
        <v>4</v>
      </c>
      <c r="N279" s="9">
        <v>2025</v>
      </c>
      <c r="O279" s="3" t="s">
        <v>20</v>
      </c>
      <c r="P279" s="9">
        <v>24</v>
      </c>
      <c r="Q279" s="9">
        <f>N279+P279/12</f>
        <v>2027</v>
      </c>
      <c r="R279" s="9">
        <f>Q279+P279/12</f>
        <v>2029</v>
      </c>
      <c r="S279" s="9">
        <f>R279+P279/12</f>
        <v>2031</v>
      </c>
      <c r="T279" s="3" t="s">
        <v>21</v>
      </c>
    </row>
    <row r="280" spans="1:20" x14ac:dyDescent="0.25">
      <c r="A280" s="2" t="str">
        <f>HYPERLINK("https://nddot-ixmultiasset.biprod.cloud/#/asset/inventory/nbibridges/1576", "11-127-23.0")</f>
        <v>11-127-23.0</v>
      </c>
      <c r="B280" s="3" t="s">
        <v>492</v>
      </c>
      <c r="C280" s="3" t="s">
        <v>54</v>
      </c>
      <c r="D280" s="3" t="s">
        <v>48</v>
      </c>
      <c r="E280" s="3" t="s">
        <v>15</v>
      </c>
      <c r="F280" s="3" t="s">
        <v>16</v>
      </c>
      <c r="G280" s="3" t="s">
        <v>493</v>
      </c>
      <c r="H280" s="3" t="s">
        <v>25</v>
      </c>
      <c r="I280" s="3" t="s">
        <v>1258</v>
      </c>
      <c r="J280" s="3"/>
      <c r="K280" s="3"/>
      <c r="L280" s="3" t="s">
        <v>1279</v>
      </c>
      <c r="M280" s="9">
        <v>4</v>
      </c>
      <c r="N280" s="9">
        <v>2025</v>
      </c>
      <c r="O280" s="3" t="s">
        <v>20</v>
      </c>
      <c r="P280" s="9">
        <v>24</v>
      </c>
      <c r="Q280" s="9">
        <f>N280+P280/12</f>
        <v>2027</v>
      </c>
      <c r="R280" s="9">
        <f>Q280+P280/12</f>
        <v>2029</v>
      </c>
      <c r="S280" s="9">
        <f>R280+P280/12</f>
        <v>2031</v>
      </c>
      <c r="T280" s="3" t="s">
        <v>21</v>
      </c>
    </row>
    <row r="281" spans="1:20" x14ac:dyDescent="0.25">
      <c r="A281" s="2" t="str">
        <f>HYPERLINK("https://nddot-ixmultiasset.biprod.cloud/#/asset/inventory/nbibridges/1590", "11-127-23.1")</f>
        <v>11-127-23.1</v>
      </c>
      <c r="B281" s="3" t="s">
        <v>496</v>
      </c>
      <c r="C281" s="3" t="s">
        <v>54</v>
      </c>
      <c r="D281" s="3" t="s">
        <v>48</v>
      </c>
      <c r="E281" s="3" t="s">
        <v>55</v>
      </c>
      <c r="F281" s="3" t="s">
        <v>16</v>
      </c>
      <c r="G281" s="3" t="s">
        <v>52</v>
      </c>
      <c r="H281" s="3" t="s">
        <v>25</v>
      </c>
      <c r="I281" s="3" t="s">
        <v>1258</v>
      </c>
      <c r="J281" s="3"/>
      <c r="K281" s="3"/>
      <c r="L281" s="3" t="s">
        <v>1279</v>
      </c>
      <c r="M281" s="9">
        <v>4</v>
      </c>
      <c r="N281" s="9">
        <v>2025</v>
      </c>
      <c r="O281" s="3" t="s">
        <v>20</v>
      </c>
      <c r="P281" s="9">
        <v>24</v>
      </c>
      <c r="Q281" s="9">
        <f>N281+P281/12</f>
        <v>2027</v>
      </c>
      <c r="R281" s="9">
        <f>Q281+P281/12</f>
        <v>2029</v>
      </c>
      <c r="S281" s="9">
        <f>R281+P281/12</f>
        <v>2031</v>
      </c>
      <c r="T281" s="3" t="s">
        <v>21</v>
      </c>
    </row>
    <row r="282" spans="1:20" x14ac:dyDescent="0.25">
      <c r="A282" s="2" t="str">
        <f>HYPERLINK("https://nddot-ixmultiasset.biprod.cloud/#/asset/inventory/nbibridges/1651", "11-127-24.0")</f>
        <v>11-127-24.0</v>
      </c>
      <c r="B282" s="3" t="s">
        <v>511</v>
      </c>
      <c r="C282" s="3" t="s">
        <v>54</v>
      </c>
      <c r="D282" s="3" t="s">
        <v>48</v>
      </c>
      <c r="E282" s="3" t="s">
        <v>55</v>
      </c>
      <c r="F282" s="3" t="s">
        <v>16</v>
      </c>
      <c r="G282" s="3" t="s">
        <v>176</v>
      </c>
      <c r="H282" s="3" t="s">
        <v>25</v>
      </c>
      <c r="I282" s="3" t="s">
        <v>1262</v>
      </c>
      <c r="J282" s="3" t="s">
        <v>512</v>
      </c>
      <c r="K282" s="3"/>
      <c r="L282" s="3" t="s">
        <v>1279</v>
      </c>
      <c r="M282" s="9">
        <v>4</v>
      </c>
      <c r="N282" s="9">
        <v>2025</v>
      </c>
      <c r="O282" s="3" t="s">
        <v>20</v>
      </c>
      <c r="P282" s="9">
        <v>24</v>
      </c>
      <c r="Q282" s="9">
        <f>N282+P282/12</f>
        <v>2027</v>
      </c>
      <c r="R282" s="9">
        <f>Q282+P282/12</f>
        <v>2029</v>
      </c>
      <c r="S282" s="9">
        <f>R282+P282/12</f>
        <v>2031</v>
      </c>
      <c r="T282" s="3" t="s">
        <v>21</v>
      </c>
    </row>
    <row r="283" spans="1:20" x14ac:dyDescent="0.25">
      <c r="A283" s="2" t="str">
        <f>HYPERLINK("https://nddot-ixmultiasset.biprod.cloud/#/asset/inventory/nbibridges/85", "11-128-09.0")</f>
        <v>11-128-09.0</v>
      </c>
      <c r="B283" s="3" t="s">
        <v>53</v>
      </c>
      <c r="C283" s="3" t="s">
        <v>54</v>
      </c>
      <c r="D283" s="3" t="s">
        <v>48</v>
      </c>
      <c r="E283" s="3" t="s">
        <v>55</v>
      </c>
      <c r="F283" s="3" t="s">
        <v>16</v>
      </c>
      <c r="G283" s="3" t="s">
        <v>56</v>
      </c>
      <c r="H283" s="3" t="s">
        <v>25</v>
      </c>
      <c r="I283" s="3" t="s">
        <v>1262</v>
      </c>
      <c r="J283" s="3"/>
      <c r="K283" s="3"/>
      <c r="L283" s="3" t="s">
        <v>1279</v>
      </c>
      <c r="M283" s="9">
        <v>4</v>
      </c>
      <c r="N283" s="9">
        <v>2025</v>
      </c>
      <c r="O283" s="3" t="s">
        <v>20</v>
      </c>
      <c r="P283" s="9">
        <v>24</v>
      </c>
      <c r="Q283" s="9">
        <f>N283+P283/12</f>
        <v>2027</v>
      </c>
      <c r="R283" s="9">
        <f>Q283+P283/12</f>
        <v>2029</v>
      </c>
      <c r="S283" s="9">
        <f>R283+P283/12</f>
        <v>2031</v>
      </c>
      <c r="T283" s="3" t="s">
        <v>21</v>
      </c>
    </row>
    <row r="284" spans="1:20" x14ac:dyDescent="0.25">
      <c r="A284" s="2" t="str">
        <f>HYPERLINK("https://nddot-ixmultiasset.biprod.cloud/#/asset/inventory/nbibridges/122", "11-128-10.0")</f>
        <v>11-128-10.0</v>
      </c>
      <c r="B284" s="3" t="s">
        <v>77</v>
      </c>
      <c r="C284" s="3" t="s">
        <v>54</v>
      </c>
      <c r="D284" s="3" t="s">
        <v>48</v>
      </c>
      <c r="E284" s="3" t="s">
        <v>78</v>
      </c>
      <c r="F284" s="3" t="s">
        <v>16</v>
      </c>
      <c r="G284" s="3" t="s">
        <v>24</v>
      </c>
      <c r="H284" s="3" t="s">
        <v>25</v>
      </c>
      <c r="I284" s="3" t="s">
        <v>1282</v>
      </c>
      <c r="J284" s="3"/>
      <c r="K284" s="3"/>
      <c r="L284" s="3" t="s">
        <v>1279</v>
      </c>
      <c r="M284" s="9">
        <v>4</v>
      </c>
      <c r="N284" s="9">
        <v>2025</v>
      </c>
      <c r="O284" s="3" t="s">
        <v>20</v>
      </c>
      <c r="P284" s="9">
        <v>24</v>
      </c>
      <c r="Q284" s="9">
        <f>N284+P284/12</f>
        <v>2027</v>
      </c>
      <c r="R284" s="9">
        <f>Q284+P284/12</f>
        <v>2029</v>
      </c>
      <c r="S284" s="9">
        <f>R284+P284/12</f>
        <v>2031</v>
      </c>
      <c r="T284" s="3" t="s">
        <v>21</v>
      </c>
    </row>
    <row r="285" spans="1:20" x14ac:dyDescent="0.25">
      <c r="A285" s="2" t="str">
        <f>HYPERLINK("https://nddot-ixmultiasset.biprod.cloud/#/asset/inventory/nbibridges/255", "11-128-13.0")</f>
        <v>11-128-13.0</v>
      </c>
      <c r="B285" s="3" t="s">
        <v>130</v>
      </c>
      <c r="C285" s="3" t="s">
        <v>54</v>
      </c>
      <c r="D285" s="3" t="s">
        <v>48</v>
      </c>
      <c r="E285" s="3" t="s">
        <v>78</v>
      </c>
      <c r="F285" s="3" t="s">
        <v>16</v>
      </c>
      <c r="G285" s="3" t="s">
        <v>24</v>
      </c>
      <c r="H285" s="3" t="s">
        <v>25</v>
      </c>
      <c r="I285" s="3" t="s">
        <v>1282</v>
      </c>
      <c r="J285" s="3"/>
      <c r="K285" s="3"/>
      <c r="L285" s="3" t="s">
        <v>1279</v>
      </c>
      <c r="M285" s="9">
        <v>4</v>
      </c>
      <c r="N285" s="9">
        <v>2025</v>
      </c>
      <c r="O285" s="3" t="s">
        <v>20</v>
      </c>
      <c r="P285" s="9">
        <v>24</v>
      </c>
      <c r="Q285" s="9">
        <f>N285+P285/12</f>
        <v>2027</v>
      </c>
      <c r="R285" s="9">
        <f>Q285+P285/12</f>
        <v>2029</v>
      </c>
      <c r="S285" s="9">
        <f>R285+P285/12</f>
        <v>2031</v>
      </c>
      <c r="T285" s="3" t="s">
        <v>21</v>
      </c>
    </row>
    <row r="286" spans="1:20" x14ac:dyDescent="0.25">
      <c r="A286" s="4" t="str">
        <f>HYPERLINK("https://nddot-ixmultiasset.biprod.cloud/#/asset/inventory/nbibridges/510", "11-128-15.0")</f>
        <v>11-128-15.0</v>
      </c>
      <c r="B286" s="5" t="s">
        <v>203</v>
      </c>
      <c r="C286" s="5" t="s">
        <v>54</v>
      </c>
      <c r="D286" s="5" t="s">
        <v>48</v>
      </c>
      <c r="E286" s="5" t="s">
        <v>78</v>
      </c>
      <c r="F286" s="5" t="s">
        <v>16</v>
      </c>
      <c r="G286" s="5" t="s">
        <v>204</v>
      </c>
      <c r="H286" s="5" t="s">
        <v>25</v>
      </c>
      <c r="I286" s="5" t="s">
        <v>1276</v>
      </c>
      <c r="J286" s="5"/>
      <c r="K286" s="5"/>
      <c r="L286" s="5" t="s">
        <v>1280</v>
      </c>
      <c r="M286" s="10">
        <v>7</v>
      </c>
      <c r="N286" s="10">
        <v>2023</v>
      </c>
      <c r="O286" s="5" t="s">
        <v>20</v>
      </c>
      <c r="P286" s="10">
        <v>24</v>
      </c>
      <c r="Q286" s="10">
        <f>N286+P286/12</f>
        <v>2025</v>
      </c>
      <c r="R286" s="10">
        <f>Q286+P286/12</f>
        <v>2027</v>
      </c>
      <c r="S286" s="10">
        <f>R286+P286/12</f>
        <v>2029</v>
      </c>
      <c r="T286" s="5" t="s">
        <v>21</v>
      </c>
    </row>
    <row r="287" spans="1:20" x14ac:dyDescent="0.25">
      <c r="A287" s="4" t="str">
        <f>HYPERLINK("https://nddot-ixmultiasset.biprod.cloud/#/asset/inventory/nbibridges/1127", "11-128-20.0")</f>
        <v>11-128-20.0</v>
      </c>
      <c r="B287" s="5" t="s">
        <v>372</v>
      </c>
      <c r="C287" s="5" t="s">
        <v>54</v>
      </c>
      <c r="D287" s="5" t="s">
        <v>48</v>
      </c>
      <c r="E287" s="5" t="s">
        <v>51</v>
      </c>
      <c r="F287" s="5" t="s">
        <v>16</v>
      </c>
      <c r="G287" s="5" t="s">
        <v>373</v>
      </c>
      <c r="H287" s="5" t="s">
        <v>25</v>
      </c>
      <c r="I287" s="5" t="s">
        <v>1258</v>
      </c>
      <c r="J287" s="5"/>
      <c r="K287" s="5"/>
      <c r="L287" s="5" t="s">
        <v>1279</v>
      </c>
      <c r="M287" s="10">
        <v>4</v>
      </c>
      <c r="N287" s="10">
        <v>2025</v>
      </c>
      <c r="O287" s="5" t="s">
        <v>20</v>
      </c>
      <c r="P287" s="10">
        <v>24</v>
      </c>
      <c r="Q287" s="10">
        <f>N287+P287/12</f>
        <v>2027</v>
      </c>
      <c r="R287" s="10">
        <f>Q287+P287/12</f>
        <v>2029</v>
      </c>
      <c r="S287" s="10">
        <f>R287+P287/12</f>
        <v>2031</v>
      </c>
      <c r="T287" s="5" t="s">
        <v>21</v>
      </c>
    </row>
    <row r="288" spans="1:20" x14ac:dyDescent="0.25">
      <c r="A288" s="2" t="str">
        <f>HYPERLINK("https://nddot-ixmultiasset.biprod.cloud/#/asset/inventory/nbibridges/1200", "11-129-17.0")</f>
        <v>11-129-17.0</v>
      </c>
      <c r="B288" s="3" t="s">
        <v>397</v>
      </c>
      <c r="C288" s="3" t="s">
        <v>54</v>
      </c>
      <c r="D288" s="3" t="s">
        <v>48</v>
      </c>
      <c r="E288" s="3" t="s">
        <v>15</v>
      </c>
      <c r="F288" s="3" t="s">
        <v>16</v>
      </c>
      <c r="G288" s="3" t="s">
        <v>398</v>
      </c>
      <c r="H288" s="3" t="s">
        <v>25</v>
      </c>
      <c r="I288" s="3" t="s">
        <v>1262</v>
      </c>
      <c r="J288" s="3"/>
      <c r="K288" s="3"/>
      <c r="L288" s="3" t="s">
        <v>1279</v>
      </c>
      <c r="M288" s="9">
        <v>4</v>
      </c>
      <c r="N288" s="9">
        <v>2025</v>
      </c>
      <c r="O288" s="3" t="s">
        <v>20</v>
      </c>
      <c r="P288" s="9">
        <v>24</v>
      </c>
      <c r="Q288" s="9">
        <f>N288+P288/12</f>
        <v>2027</v>
      </c>
      <c r="R288" s="9">
        <f>Q288+P288/12</f>
        <v>2029</v>
      </c>
      <c r="S288" s="9">
        <f>R288+P288/12</f>
        <v>2031</v>
      </c>
      <c r="T288" s="3" t="s">
        <v>21</v>
      </c>
    </row>
    <row r="289" spans="1:20" x14ac:dyDescent="0.25">
      <c r="A289" s="2" t="str">
        <f>HYPERLINK("https://nddot-ixmultiasset.biprod.cloud/#/asset/inventory/nbibridges/1334", "11-130-10.0")</f>
        <v>11-130-10.0</v>
      </c>
      <c r="B289" s="3" t="s">
        <v>428</v>
      </c>
      <c r="C289" s="3" t="s">
        <v>54</v>
      </c>
      <c r="D289" s="3" t="s">
        <v>48</v>
      </c>
      <c r="E289" s="3" t="s">
        <v>429</v>
      </c>
      <c r="F289" s="3" t="s">
        <v>16</v>
      </c>
      <c r="G289" s="3" t="s">
        <v>181</v>
      </c>
      <c r="H289" s="3" t="s">
        <v>25</v>
      </c>
      <c r="I289" s="3" t="s">
        <v>1262</v>
      </c>
      <c r="J289" s="3"/>
      <c r="K289" s="3"/>
      <c r="L289" s="3" t="s">
        <v>1279</v>
      </c>
      <c r="M289" s="9">
        <v>4</v>
      </c>
      <c r="N289" s="9">
        <v>2025</v>
      </c>
      <c r="O289" s="3" t="s">
        <v>20</v>
      </c>
      <c r="P289" s="9">
        <v>24</v>
      </c>
      <c r="Q289" s="9">
        <f>N289+P289/12</f>
        <v>2027</v>
      </c>
      <c r="R289" s="9">
        <f>Q289+P289/12</f>
        <v>2029</v>
      </c>
      <c r="S289" s="9">
        <f>R289+P289/12</f>
        <v>2031</v>
      </c>
      <c r="T289" s="3" t="s">
        <v>21</v>
      </c>
    </row>
    <row r="290" spans="1:20" x14ac:dyDescent="0.25">
      <c r="A290" s="4" t="str">
        <f>HYPERLINK("https://nddot-ixmultiasset.biprod.cloud/#/asset/inventory/nbibridges/1494", "11-136-03.0")</f>
        <v>11-136-03.0</v>
      </c>
      <c r="B290" s="5" t="s">
        <v>463</v>
      </c>
      <c r="C290" s="5" t="s">
        <v>54</v>
      </c>
      <c r="D290" s="5" t="s">
        <v>98</v>
      </c>
      <c r="E290" s="5" t="s">
        <v>464</v>
      </c>
      <c r="F290" s="5" t="s">
        <v>16</v>
      </c>
      <c r="G290" s="5" t="s">
        <v>71</v>
      </c>
      <c r="H290" s="5" t="s">
        <v>25</v>
      </c>
      <c r="I290" s="5" t="s">
        <v>1275</v>
      </c>
      <c r="J290" s="5"/>
      <c r="K290" s="5"/>
      <c r="L290" s="5" t="s">
        <v>1269</v>
      </c>
      <c r="M290" s="10">
        <v>10</v>
      </c>
      <c r="N290" s="10">
        <v>2023</v>
      </c>
      <c r="O290" s="5" t="s">
        <v>20</v>
      </c>
      <c r="P290" s="10">
        <v>24</v>
      </c>
      <c r="Q290" s="10">
        <f>N290+P290/12</f>
        <v>2025</v>
      </c>
      <c r="R290" s="10">
        <f>Q290+P290/12</f>
        <v>2027</v>
      </c>
      <c r="S290" s="10">
        <f>R290+P290/12</f>
        <v>2029</v>
      </c>
      <c r="T290" s="5" t="s">
        <v>21</v>
      </c>
    </row>
    <row r="291" spans="1:20" x14ac:dyDescent="0.25">
      <c r="A291" s="2" t="str">
        <f>HYPERLINK("https://nddot-ixmultiasset.biprod.cloud/#/asset/inventory/nbibridges/1863", "11-140-06.0")</f>
        <v>11-140-06.0</v>
      </c>
      <c r="B291" s="3" t="s">
        <v>580</v>
      </c>
      <c r="C291" s="3" t="s">
        <v>54</v>
      </c>
      <c r="D291" s="3" t="s">
        <v>98</v>
      </c>
      <c r="E291" s="3" t="s">
        <v>15</v>
      </c>
      <c r="F291" s="3" t="s">
        <v>16</v>
      </c>
      <c r="G291" s="3" t="s">
        <v>66</v>
      </c>
      <c r="H291" s="3" t="s">
        <v>25</v>
      </c>
      <c r="I291" s="3" t="s">
        <v>1262</v>
      </c>
      <c r="J291" s="3"/>
      <c r="K291" s="3"/>
      <c r="L291" s="3" t="s">
        <v>1279</v>
      </c>
      <c r="M291" s="9">
        <v>4</v>
      </c>
      <c r="N291" s="9">
        <v>2025</v>
      </c>
      <c r="O291" s="3" t="s">
        <v>20</v>
      </c>
      <c r="P291" s="9">
        <v>24</v>
      </c>
      <c r="Q291" s="9">
        <f>N291+P291/12</f>
        <v>2027</v>
      </c>
      <c r="R291" s="9">
        <f>Q291+P291/12</f>
        <v>2029</v>
      </c>
      <c r="S291" s="9">
        <f>R291+P291/12</f>
        <v>2031</v>
      </c>
      <c r="T291" s="3" t="s">
        <v>21</v>
      </c>
    </row>
    <row r="292" spans="1:20" x14ac:dyDescent="0.25">
      <c r="A292" s="14" t="str">
        <f>HYPERLINK("https://nddot-ixmultiasset.biprod.cloud/#/asset/inventory/nbibridges/1835", "11-140-24.0")</f>
        <v>11-140-24.0</v>
      </c>
      <c r="B292" s="15" t="s">
        <v>570</v>
      </c>
      <c r="C292" s="15" t="s">
        <v>54</v>
      </c>
      <c r="D292" s="15" t="s">
        <v>98</v>
      </c>
      <c r="E292" s="15" t="s">
        <v>571</v>
      </c>
      <c r="F292" s="15" t="s">
        <v>16</v>
      </c>
      <c r="G292" s="15" t="s">
        <v>226</v>
      </c>
      <c r="H292" s="15" t="s">
        <v>25</v>
      </c>
      <c r="I292" s="15" t="s">
        <v>1276</v>
      </c>
      <c r="J292" s="15" t="s">
        <v>572</v>
      </c>
      <c r="K292" s="15" t="s">
        <v>19</v>
      </c>
      <c r="L292" s="15" t="s">
        <v>1279</v>
      </c>
      <c r="M292" s="16">
        <v>4</v>
      </c>
      <c r="N292" s="16">
        <v>2025</v>
      </c>
      <c r="O292" s="15" t="s">
        <v>20</v>
      </c>
      <c r="P292" s="16">
        <v>24</v>
      </c>
      <c r="Q292" s="16">
        <f>N292+P292/12</f>
        <v>2027</v>
      </c>
      <c r="R292" s="16">
        <f>Q292+P292/12</f>
        <v>2029</v>
      </c>
      <c r="S292" s="16">
        <f>R292+P292/12</f>
        <v>2031</v>
      </c>
      <c r="T292" s="15" t="s">
        <v>21</v>
      </c>
    </row>
    <row r="293" spans="1:20" x14ac:dyDescent="0.25">
      <c r="A293" s="4" t="str">
        <f>HYPERLINK("https://nddot-ixmultiasset.biprod.cloud/#/asset/inventory/nbibridges/2566", "11-142-06.0")</f>
        <v>11-142-06.0</v>
      </c>
      <c r="B293" s="5" t="s">
        <v>703</v>
      </c>
      <c r="C293" s="5" t="s">
        <v>54</v>
      </c>
      <c r="D293" s="5" t="s">
        <v>98</v>
      </c>
      <c r="E293" s="5" t="s">
        <v>15</v>
      </c>
      <c r="F293" s="5" t="s">
        <v>16</v>
      </c>
      <c r="G293" s="5" t="s">
        <v>113</v>
      </c>
      <c r="H293" s="5" t="s">
        <v>25</v>
      </c>
      <c r="I293" s="5" t="s">
        <v>1262</v>
      </c>
      <c r="J293" s="5"/>
      <c r="K293" s="5"/>
      <c r="L293" s="5" t="s">
        <v>1279</v>
      </c>
      <c r="M293" s="10">
        <v>4</v>
      </c>
      <c r="N293" s="10">
        <v>2025</v>
      </c>
      <c r="O293" s="5" t="s">
        <v>20</v>
      </c>
      <c r="P293" s="10">
        <v>24</v>
      </c>
      <c r="Q293" s="10">
        <f>N293+P293/12</f>
        <v>2027</v>
      </c>
      <c r="R293" s="10">
        <f>Q293+P293/12</f>
        <v>2029</v>
      </c>
      <c r="S293" s="10">
        <f>R293+P293/12</f>
        <v>2031</v>
      </c>
      <c r="T293" s="5" t="s">
        <v>21</v>
      </c>
    </row>
    <row r="294" spans="1:20" x14ac:dyDescent="0.25">
      <c r="A294" s="4" t="str">
        <f>HYPERLINK("https://nddot-ixmultiasset.biprod.cloud/#/asset/inventory/nbibridges/2576", "11-142-15.0")</f>
        <v>11-142-15.0</v>
      </c>
      <c r="B294" s="5" t="s">
        <v>705</v>
      </c>
      <c r="C294" s="5" t="s">
        <v>54</v>
      </c>
      <c r="D294" s="5" t="s">
        <v>98</v>
      </c>
      <c r="E294" s="5" t="s">
        <v>55</v>
      </c>
      <c r="F294" s="5" t="s">
        <v>16</v>
      </c>
      <c r="G294" s="5" t="s">
        <v>91</v>
      </c>
      <c r="H294" s="5" t="s">
        <v>25</v>
      </c>
      <c r="I294" s="5" t="s">
        <v>1262</v>
      </c>
      <c r="J294" s="5"/>
      <c r="K294" s="5"/>
      <c r="L294" s="5" t="s">
        <v>1279</v>
      </c>
      <c r="M294" s="10">
        <v>4</v>
      </c>
      <c r="N294" s="10">
        <v>2025</v>
      </c>
      <c r="O294" s="5" t="s">
        <v>20</v>
      </c>
      <c r="P294" s="10">
        <v>24</v>
      </c>
      <c r="Q294" s="10">
        <f>N294+P294/12</f>
        <v>2027</v>
      </c>
      <c r="R294" s="10">
        <f>Q294+P294/12</f>
        <v>2029</v>
      </c>
      <c r="S294" s="10">
        <f>R294+P294/12</f>
        <v>2031</v>
      </c>
      <c r="T294" s="5" t="s">
        <v>21</v>
      </c>
    </row>
    <row r="295" spans="1:20" x14ac:dyDescent="0.25">
      <c r="A295" s="4" t="str">
        <f>HYPERLINK("https://nddot-ixmultiasset.biprod.cloud/#/asset/inventory/nbibridges/2893", "11-143-10.0")</f>
        <v>11-143-10.0</v>
      </c>
      <c r="B295" s="5" t="s">
        <v>767</v>
      </c>
      <c r="C295" s="5" t="s">
        <v>54</v>
      </c>
      <c r="D295" s="5" t="s">
        <v>98</v>
      </c>
      <c r="E295" s="5" t="s">
        <v>429</v>
      </c>
      <c r="F295" s="5" t="s">
        <v>16</v>
      </c>
      <c r="G295" s="5" t="s">
        <v>119</v>
      </c>
      <c r="H295" s="5" t="s">
        <v>25</v>
      </c>
      <c r="I295" s="5" t="s">
        <v>1262</v>
      </c>
      <c r="J295" s="5"/>
      <c r="K295" s="5"/>
      <c r="L295" s="5" t="s">
        <v>1279</v>
      </c>
      <c r="M295" s="10">
        <v>4</v>
      </c>
      <c r="N295" s="10">
        <v>2025</v>
      </c>
      <c r="O295" s="5" t="s">
        <v>20</v>
      </c>
      <c r="P295" s="10">
        <v>24</v>
      </c>
      <c r="Q295" s="10">
        <f>N295+P295/12</f>
        <v>2027</v>
      </c>
      <c r="R295" s="10">
        <f>Q295+P295/12</f>
        <v>2029</v>
      </c>
      <c r="S295" s="10">
        <f>R295+P295/12</f>
        <v>2031</v>
      </c>
      <c r="T295" s="5" t="s">
        <v>21</v>
      </c>
    </row>
    <row r="296" spans="1:20" x14ac:dyDescent="0.25">
      <c r="A296" s="2" t="str">
        <f>HYPERLINK("https://nddot-ixmultiasset.biprod.cloud/#/asset/inventory/nbibridges/3175", "11-143-12.0")</f>
        <v>11-143-12.0</v>
      </c>
      <c r="B296" s="3" t="s">
        <v>813</v>
      </c>
      <c r="C296" s="3" t="s">
        <v>54</v>
      </c>
      <c r="D296" s="3" t="s">
        <v>814</v>
      </c>
      <c r="E296" s="3" t="s">
        <v>815</v>
      </c>
      <c r="F296" s="3" t="s">
        <v>16</v>
      </c>
      <c r="G296" s="3" t="s">
        <v>61</v>
      </c>
      <c r="H296" s="3" t="s">
        <v>25</v>
      </c>
      <c r="I296" s="3" t="s">
        <v>1262</v>
      </c>
      <c r="J296" s="3"/>
      <c r="K296" s="3"/>
      <c r="L296" s="3" t="s">
        <v>1279</v>
      </c>
      <c r="M296" s="9">
        <v>4</v>
      </c>
      <c r="N296" s="9">
        <v>2025</v>
      </c>
      <c r="O296" s="3" t="s">
        <v>20</v>
      </c>
      <c r="P296" s="9">
        <v>24</v>
      </c>
      <c r="Q296" s="9">
        <f>N296+P296/12</f>
        <v>2027</v>
      </c>
      <c r="R296" s="9">
        <f>Q296+P296/12</f>
        <v>2029</v>
      </c>
      <c r="S296" s="9">
        <f>R296+P296/12</f>
        <v>2031</v>
      </c>
      <c r="T296" s="3" t="s">
        <v>21</v>
      </c>
    </row>
    <row r="297" spans="1:20" x14ac:dyDescent="0.25">
      <c r="A297" s="2" t="str">
        <f>HYPERLINK("https://nddot-ixmultiasset.biprod.cloud/#/asset/inventory/nbibridges/3040", "11-145-03.0")</f>
        <v>11-145-03.0</v>
      </c>
      <c r="B297" s="3" t="s">
        <v>795</v>
      </c>
      <c r="C297" s="3" t="s">
        <v>54</v>
      </c>
      <c r="D297" s="3" t="s">
        <v>23</v>
      </c>
      <c r="E297" s="3" t="s">
        <v>15</v>
      </c>
      <c r="F297" s="3" t="s">
        <v>16</v>
      </c>
      <c r="G297" s="3" t="s">
        <v>222</v>
      </c>
      <c r="H297" s="3" t="s">
        <v>25</v>
      </c>
      <c r="I297" s="3" t="s">
        <v>1282</v>
      </c>
      <c r="J297" s="3"/>
      <c r="K297" s="3"/>
      <c r="L297" s="3" t="s">
        <v>1269</v>
      </c>
      <c r="M297" s="9">
        <v>10</v>
      </c>
      <c r="N297" s="9">
        <v>2023</v>
      </c>
      <c r="O297" s="3" t="s">
        <v>20</v>
      </c>
      <c r="P297" s="9">
        <v>24</v>
      </c>
      <c r="Q297" s="9">
        <f>N297+P297/12</f>
        <v>2025</v>
      </c>
      <c r="R297" s="9">
        <f>Q297+P297/12</f>
        <v>2027</v>
      </c>
      <c r="S297" s="9">
        <f>R297+P297/12</f>
        <v>2029</v>
      </c>
      <c r="T297" s="3" t="s">
        <v>21</v>
      </c>
    </row>
    <row r="298" spans="1:20" x14ac:dyDescent="0.25">
      <c r="A298" s="4" t="str">
        <f>HYPERLINK("https://nddot-ixmultiasset.biprod.cloud/#/asset/inventory/nbibridges/3543", "11-145-13.0")</f>
        <v>11-145-13.0</v>
      </c>
      <c r="B298" s="5" t="s">
        <v>897</v>
      </c>
      <c r="C298" s="5" t="s">
        <v>54</v>
      </c>
      <c r="D298" s="5" t="s">
        <v>898</v>
      </c>
      <c r="E298" s="5" t="s">
        <v>65</v>
      </c>
      <c r="F298" s="5" t="s">
        <v>16</v>
      </c>
      <c r="G298" s="5" t="s">
        <v>119</v>
      </c>
      <c r="H298" s="5" t="s">
        <v>25</v>
      </c>
      <c r="I298" s="5" t="s">
        <v>1262</v>
      </c>
      <c r="J298" s="5"/>
      <c r="K298" s="5"/>
      <c r="L298" s="5" t="s">
        <v>1279</v>
      </c>
      <c r="M298" s="10">
        <v>4</v>
      </c>
      <c r="N298" s="10">
        <v>2025</v>
      </c>
      <c r="O298" s="5" t="s">
        <v>20</v>
      </c>
      <c r="P298" s="10">
        <v>24</v>
      </c>
      <c r="Q298" s="10">
        <f>N298+P298/12</f>
        <v>2027</v>
      </c>
      <c r="R298" s="10">
        <f>Q298+P298/12</f>
        <v>2029</v>
      </c>
      <c r="S298" s="10">
        <f>R298+P298/12</f>
        <v>2031</v>
      </c>
      <c r="T298" s="5" t="s">
        <v>21</v>
      </c>
    </row>
    <row r="299" spans="1:20" x14ac:dyDescent="0.25">
      <c r="A299" s="4" t="str">
        <f>HYPERLINK("https://nddot-ixmultiasset.biprod.cloud/#/asset/inventory/nbibridges/3474", "11-145-14.0")</f>
        <v>11-145-14.0</v>
      </c>
      <c r="B299" s="5" t="s">
        <v>878</v>
      </c>
      <c r="C299" s="5" t="s">
        <v>54</v>
      </c>
      <c r="D299" s="5" t="s">
        <v>879</v>
      </c>
      <c r="E299" s="5" t="s">
        <v>65</v>
      </c>
      <c r="F299" s="5" t="s">
        <v>16</v>
      </c>
      <c r="G299" s="5" t="s">
        <v>119</v>
      </c>
      <c r="H299" s="5" t="s">
        <v>25</v>
      </c>
      <c r="I299" s="5" t="s">
        <v>1262</v>
      </c>
      <c r="J299" s="5"/>
      <c r="K299" s="5"/>
      <c r="L299" s="5" t="s">
        <v>1279</v>
      </c>
      <c r="M299" s="10">
        <v>4</v>
      </c>
      <c r="N299" s="10">
        <v>2025</v>
      </c>
      <c r="O299" s="5" t="s">
        <v>20</v>
      </c>
      <c r="P299" s="10">
        <v>24</v>
      </c>
      <c r="Q299" s="10">
        <f>N299+P299/12</f>
        <v>2027</v>
      </c>
      <c r="R299" s="10">
        <f>Q299+P299/12</f>
        <v>2029</v>
      </c>
      <c r="S299" s="10">
        <f>R299+P299/12</f>
        <v>2031</v>
      </c>
      <c r="T299" s="5" t="s">
        <v>21</v>
      </c>
    </row>
    <row r="300" spans="1:20" x14ac:dyDescent="0.25">
      <c r="A300" s="4" t="str">
        <f>HYPERLINK("https://nddot-ixmultiasset.biprod.cloud/#/asset/inventory/nbibridges/3633", "11-145-15.0")</f>
        <v>11-145-15.0</v>
      </c>
      <c r="B300" s="5" t="s">
        <v>919</v>
      </c>
      <c r="C300" s="5" t="s">
        <v>54</v>
      </c>
      <c r="D300" s="5" t="s">
        <v>920</v>
      </c>
      <c r="E300" s="5" t="s">
        <v>921</v>
      </c>
      <c r="F300" s="5" t="s">
        <v>16</v>
      </c>
      <c r="G300" s="5" t="s">
        <v>119</v>
      </c>
      <c r="H300" s="5" t="s">
        <v>25</v>
      </c>
      <c r="I300" s="5" t="s">
        <v>1282</v>
      </c>
      <c r="J300" s="5"/>
      <c r="K300" s="5"/>
      <c r="L300" s="5" t="s">
        <v>1279</v>
      </c>
      <c r="M300" s="10">
        <v>4</v>
      </c>
      <c r="N300" s="10">
        <v>2025</v>
      </c>
      <c r="O300" s="5" t="s">
        <v>20</v>
      </c>
      <c r="P300" s="10">
        <v>24</v>
      </c>
      <c r="Q300" s="10">
        <f>N300+P300/12</f>
        <v>2027</v>
      </c>
      <c r="R300" s="10">
        <f>Q300+P300/12</f>
        <v>2029</v>
      </c>
      <c r="S300" s="10">
        <f>R300+P300/12</f>
        <v>2031</v>
      </c>
      <c r="T300" s="5" t="s">
        <v>21</v>
      </c>
    </row>
    <row r="301" spans="1:20" x14ac:dyDescent="0.25">
      <c r="A301" s="2" t="str">
        <f>HYPERLINK("https://nddot-ixmultiasset.biprod.cloud/#/asset/inventory/nbibridges/3612", "11-145-16.0")</f>
        <v>11-145-16.0</v>
      </c>
      <c r="B301" s="3" t="s">
        <v>913</v>
      </c>
      <c r="C301" s="3" t="s">
        <v>54</v>
      </c>
      <c r="D301" s="3" t="s">
        <v>914</v>
      </c>
      <c r="E301" s="3" t="s">
        <v>915</v>
      </c>
      <c r="F301" s="3" t="s">
        <v>16</v>
      </c>
      <c r="G301" s="3" t="s">
        <v>119</v>
      </c>
      <c r="H301" s="3" t="s">
        <v>25</v>
      </c>
      <c r="I301" s="3" t="s">
        <v>1282</v>
      </c>
      <c r="J301" s="3"/>
      <c r="K301" s="3"/>
      <c r="L301" s="3" t="s">
        <v>1279</v>
      </c>
      <c r="M301" s="9">
        <v>4</v>
      </c>
      <c r="N301" s="9">
        <v>2025</v>
      </c>
      <c r="O301" s="3" t="s">
        <v>20</v>
      </c>
      <c r="P301" s="9">
        <v>24</v>
      </c>
      <c r="Q301" s="9">
        <f>N301+P301/12</f>
        <v>2027</v>
      </c>
      <c r="R301" s="9">
        <f>Q301+P301/12</f>
        <v>2029</v>
      </c>
      <c r="S301" s="9">
        <f>R301+P301/12</f>
        <v>2031</v>
      </c>
      <c r="T301" s="3" t="s">
        <v>21</v>
      </c>
    </row>
    <row r="302" spans="1:20" x14ac:dyDescent="0.25">
      <c r="A302" s="2" t="str">
        <f>HYPERLINK("https://nddot-ixmultiasset.biprod.cloud/#/asset/inventory/nbibridges/2401", "20-108-20.0")</f>
        <v>20-108-20.0</v>
      </c>
      <c r="B302" s="3" t="s">
        <v>676</v>
      </c>
      <c r="C302" s="3" t="s">
        <v>677</v>
      </c>
      <c r="D302" s="3" t="s">
        <v>185</v>
      </c>
      <c r="E302" s="3" t="s">
        <v>678</v>
      </c>
      <c r="F302" s="3" t="s">
        <v>16</v>
      </c>
      <c r="G302" s="3" t="s">
        <v>222</v>
      </c>
      <c r="H302" s="3" t="s">
        <v>25</v>
      </c>
      <c r="I302" s="3" t="s">
        <v>1252</v>
      </c>
      <c r="J302" s="3"/>
      <c r="K302" s="3"/>
      <c r="L302" s="3" t="s">
        <v>1257</v>
      </c>
      <c r="M302" s="9">
        <v>11</v>
      </c>
      <c r="N302" s="9">
        <v>2024</v>
      </c>
      <c r="O302" s="3" t="s">
        <v>20</v>
      </c>
      <c r="P302" s="9">
        <v>24</v>
      </c>
      <c r="Q302" s="9">
        <f>N302+P302/12</f>
        <v>2026</v>
      </c>
      <c r="R302" s="9">
        <f>Q302+P302/12</f>
        <v>2028</v>
      </c>
      <c r="S302" s="9">
        <f>R302+P302/12</f>
        <v>2030</v>
      </c>
      <c r="T302" s="3" t="s">
        <v>21</v>
      </c>
    </row>
    <row r="303" spans="1:20" x14ac:dyDescent="0.25">
      <c r="A303" s="4" t="str">
        <f>HYPERLINK("https://nddot-ixmultiasset.biprod.cloud/#/asset/inventory/nbibridges/2431", "20-110-22.2")</f>
        <v>20-110-22.2</v>
      </c>
      <c r="B303" s="5" t="s">
        <v>687</v>
      </c>
      <c r="C303" s="5" t="s">
        <v>677</v>
      </c>
      <c r="D303" s="5" t="s">
        <v>185</v>
      </c>
      <c r="E303" s="5" t="s">
        <v>65</v>
      </c>
      <c r="F303" s="5" t="s">
        <v>16</v>
      </c>
      <c r="G303" s="5" t="s">
        <v>29</v>
      </c>
      <c r="H303" s="5" t="s">
        <v>25</v>
      </c>
      <c r="I303" s="5" t="s">
        <v>1252</v>
      </c>
      <c r="J303" s="5"/>
      <c r="K303" s="5"/>
      <c r="L303" s="5" t="s">
        <v>1287</v>
      </c>
      <c r="M303" s="10">
        <v>8</v>
      </c>
      <c r="N303" s="10">
        <v>2021</v>
      </c>
      <c r="O303" s="5" t="s">
        <v>35</v>
      </c>
      <c r="P303" s="10">
        <v>48</v>
      </c>
      <c r="Q303" s="10">
        <f>N303+P303/12</f>
        <v>2025</v>
      </c>
      <c r="R303" s="10">
        <f>Q303+P303/12</f>
        <v>2029</v>
      </c>
      <c r="S303" s="10">
        <f>R303+P303/12</f>
        <v>2033</v>
      </c>
      <c r="T303" s="5" t="s">
        <v>21</v>
      </c>
    </row>
    <row r="304" spans="1:20" x14ac:dyDescent="0.25">
      <c r="A304" s="2" t="str">
        <f>HYPERLINK("https://nddot-ixmultiasset.biprod.cloud/#/asset/inventory/nbibridges/2656", "20-110-24.0")</f>
        <v>20-110-24.0</v>
      </c>
      <c r="B304" s="3" t="s">
        <v>724</v>
      </c>
      <c r="C304" s="3" t="s">
        <v>677</v>
      </c>
      <c r="D304" s="3" t="s">
        <v>388</v>
      </c>
      <c r="E304" s="3" t="s">
        <v>65</v>
      </c>
      <c r="F304" s="3" t="s">
        <v>725</v>
      </c>
      <c r="G304" s="3" t="s">
        <v>286</v>
      </c>
      <c r="H304" s="3" t="s">
        <v>18</v>
      </c>
      <c r="I304" s="3" t="s">
        <v>1258</v>
      </c>
      <c r="J304" s="3"/>
      <c r="K304" s="3"/>
      <c r="L304" s="3" t="s">
        <v>1257</v>
      </c>
      <c r="M304" s="9">
        <v>11</v>
      </c>
      <c r="N304" s="9">
        <v>2024</v>
      </c>
      <c r="O304" s="3" t="s">
        <v>20</v>
      </c>
      <c r="P304" s="9">
        <v>24</v>
      </c>
      <c r="Q304" s="9">
        <f>N304+P304/12</f>
        <v>2026</v>
      </c>
      <c r="R304" s="9">
        <f>Q304+P304/12</f>
        <v>2028</v>
      </c>
      <c r="S304" s="9">
        <f>R304+P304/12</f>
        <v>2030</v>
      </c>
      <c r="T304" s="3" t="s">
        <v>21</v>
      </c>
    </row>
    <row r="305" spans="1:20" x14ac:dyDescent="0.25">
      <c r="A305" s="2" t="str">
        <f>HYPERLINK("https://nddot-ixmultiasset.biprod.cloud/#/asset/inventory/nbibridges/2869", "20-113-23.0")</f>
        <v>20-113-23.0</v>
      </c>
      <c r="B305" s="3" t="s">
        <v>762</v>
      </c>
      <c r="C305" s="3" t="s">
        <v>677</v>
      </c>
      <c r="D305" s="3" t="s">
        <v>185</v>
      </c>
      <c r="E305" s="3" t="s">
        <v>15</v>
      </c>
      <c r="F305" s="3" t="s">
        <v>16</v>
      </c>
      <c r="G305" s="3" t="s">
        <v>29</v>
      </c>
      <c r="H305" s="3" t="s">
        <v>25</v>
      </c>
      <c r="I305" s="3" t="s">
        <v>1252</v>
      </c>
      <c r="J305" s="3"/>
      <c r="K305" s="3"/>
      <c r="L305" s="3" t="s">
        <v>1287</v>
      </c>
      <c r="M305" s="9">
        <v>8</v>
      </c>
      <c r="N305" s="9">
        <v>2021</v>
      </c>
      <c r="O305" s="3" t="s">
        <v>35</v>
      </c>
      <c r="P305" s="9">
        <v>48</v>
      </c>
      <c r="Q305" s="9">
        <f>N305+P305/12</f>
        <v>2025</v>
      </c>
      <c r="R305" s="9">
        <f>Q305+P305/12</f>
        <v>2029</v>
      </c>
      <c r="S305" s="9">
        <f>R305+P305/12</f>
        <v>2033</v>
      </c>
      <c r="T305" s="3" t="s">
        <v>21</v>
      </c>
    </row>
    <row r="306" spans="1:20" x14ac:dyDescent="0.25">
      <c r="A306" s="2" t="str">
        <f>HYPERLINK("https://nddot-ixmultiasset.biprod.cloud/#/asset/inventory/nbibridges/3033", "20-115-25.0")</f>
        <v>20-115-25.0</v>
      </c>
      <c r="B306" s="3" t="s">
        <v>792</v>
      </c>
      <c r="C306" s="3" t="s">
        <v>677</v>
      </c>
      <c r="D306" s="3" t="s">
        <v>185</v>
      </c>
      <c r="E306" s="3" t="s">
        <v>793</v>
      </c>
      <c r="F306" s="3" t="s">
        <v>16</v>
      </c>
      <c r="G306" s="3" t="s">
        <v>222</v>
      </c>
      <c r="H306" s="3" t="s">
        <v>25</v>
      </c>
      <c r="I306" s="3" t="s">
        <v>1252</v>
      </c>
      <c r="J306" s="3"/>
      <c r="K306" s="3"/>
      <c r="L306" s="3" t="s">
        <v>1270</v>
      </c>
      <c r="M306" s="9">
        <v>8</v>
      </c>
      <c r="N306" s="9">
        <v>2023</v>
      </c>
      <c r="O306" s="3" t="s">
        <v>20</v>
      </c>
      <c r="P306" s="9">
        <v>24</v>
      </c>
      <c r="Q306" s="9">
        <f>N306+P306/12</f>
        <v>2025</v>
      </c>
      <c r="R306" s="9">
        <f>Q306+P306/12</f>
        <v>2027</v>
      </c>
      <c r="S306" s="9">
        <f>R306+P306/12</f>
        <v>2029</v>
      </c>
      <c r="T306" s="3" t="s">
        <v>21</v>
      </c>
    </row>
    <row r="307" spans="1:20" x14ac:dyDescent="0.25">
      <c r="A307" s="4" t="str">
        <f>HYPERLINK("https://nddot-ixmultiasset.biprod.cloud/#/asset/inventory/nbibridges/3258", "20-116-26.0")</f>
        <v>20-116-26.0</v>
      </c>
      <c r="B307" s="5" t="s">
        <v>828</v>
      </c>
      <c r="C307" s="5" t="s">
        <v>677</v>
      </c>
      <c r="D307" s="5" t="s">
        <v>829</v>
      </c>
      <c r="E307" s="5" t="s">
        <v>15</v>
      </c>
      <c r="F307" s="5" t="s">
        <v>725</v>
      </c>
      <c r="G307" s="5" t="s">
        <v>286</v>
      </c>
      <c r="H307" s="5" t="s">
        <v>18</v>
      </c>
      <c r="I307" s="5" t="s">
        <v>1258</v>
      </c>
      <c r="J307" s="5"/>
      <c r="K307" s="5"/>
      <c r="L307" s="5" t="s">
        <v>1257</v>
      </c>
      <c r="M307" s="10">
        <v>11</v>
      </c>
      <c r="N307" s="10">
        <v>2024</v>
      </c>
      <c r="O307" s="5" t="s">
        <v>20</v>
      </c>
      <c r="P307" s="10">
        <v>24</v>
      </c>
      <c r="Q307" s="10">
        <f>N307+P307/12</f>
        <v>2026</v>
      </c>
      <c r="R307" s="10">
        <f>Q307+P307/12</f>
        <v>2028</v>
      </c>
      <c r="S307" s="10">
        <f>R307+P307/12</f>
        <v>2030</v>
      </c>
      <c r="T307" s="5" t="s">
        <v>21</v>
      </c>
    </row>
    <row r="308" spans="1:20" x14ac:dyDescent="0.25">
      <c r="A308" s="4" t="str">
        <f>HYPERLINK("https://nddot-ixmultiasset.biprod.cloud/#/asset/inventory/nbibridges/3427", "20-116-28.0")</f>
        <v>20-116-28.0</v>
      </c>
      <c r="B308" s="5" t="s">
        <v>866</v>
      </c>
      <c r="C308" s="5" t="s">
        <v>677</v>
      </c>
      <c r="D308" s="5" t="s">
        <v>185</v>
      </c>
      <c r="E308" s="5" t="s">
        <v>15</v>
      </c>
      <c r="F308" s="5" t="s">
        <v>16</v>
      </c>
      <c r="G308" s="5" t="s">
        <v>181</v>
      </c>
      <c r="H308" s="5" t="s">
        <v>25</v>
      </c>
      <c r="I308" s="5" t="s">
        <v>1262</v>
      </c>
      <c r="J308" s="5"/>
      <c r="K308" s="5"/>
      <c r="L308" s="5" t="s">
        <v>1257</v>
      </c>
      <c r="M308" s="10">
        <v>11</v>
      </c>
      <c r="N308" s="10">
        <v>2024</v>
      </c>
      <c r="O308" s="5" t="s">
        <v>20</v>
      </c>
      <c r="P308" s="10">
        <v>24</v>
      </c>
      <c r="Q308" s="10">
        <f>N308+P308/12</f>
        <v>2026</v>
      </c>
      <c r="R308" s="10">
        <f>Q308+P308/12</f>
        <v>2028</v>
      </c>
      <c r="S308" s="10">
        <f>R308+P308/12</f>
        <v>2030</v>
      </c>
      <c r="T308" s="5" t="s">
        <v>21</v>
      </c>
    </row>
    <row r="309" spans="1:20" x14ac:dyDescent="0.25">
      <c r="A309" s="2" t="str">
        <f>HYPERLINK("https://nddot-ixmultiasset.biprod.cloud/#/asset/inventory/nbibridges/3599", "20-118-02.0")</f>
        <v>20-118-02.0</v>
      </c>
      <c r="B309" s="3" t="s">
        <v>907</v>
      </c>
      <c r="C309" s="3" t="s">
        <v>677</v>
      </c>
      <c r="D309" s="3" t="s">
        <v>102</v>
      </c>
      <c r="E309" s="3" t="s">
        <v>908</v>
      </c>
      <c r="F309" s="3" t="s">
        <v>16</v>
      </c>
      <c r="G309" s="3" t="s">
        <v>181</v>
      </c>
      <c r="H309" s="3" t="s">
        <v>25</v>
      </c>
      <c r="I309" s="3" t="s">
        <v>1262</v>
      </c>
      <c r="J309" s="3"/>
      <c r="K309" s="3"/>
      <c r="L309" s="3" t="s">
        <v>1257</v>
      </c>
      <c r="M309" s="9">
        <v>11</v>
      </c>
      <c r="N309" s="9">
        <v>2024</v>
      </c>
      <c r="O309" s="3" t="s">
        <v>20</v>
      </c>
      <c r="P309" s="9">
        <v>24</v>
      </c>
      <c r="Q309" s="9">
        <f>N309+P309/12</f>
        <v>2026</v>
      </c>
      <c r="R309" s="9">
        <f>Q309+P309/12</f>
        <v>2028</v>
      </c>
      <c r="S309" s="9">
        <f>R309+P309/12</f>
        <v>2030</v>
      </c>
      <c r="T309" s="3" t="s">
        <v>21</v>
      </c>
    </row>
    <row r="310" spans="1:20" x14ac:dyDescent="0.25">
      <c r="A310" s="2" t="str">
        <f>HYPERLINK("https://nddot-ixmultiasset.biprod.cloud/#/asset/inventory/nbibridges/3595", "20-118-06.0")</f>
        <v>20-118-06.0</v>
      </c>
      <c r="B310" s="3" t="s">
        <v>905</v>
      </c>
      <c r="C310" s="3" t="s">
        <v>677</v>
      </c>
      <c r="D310" s="3" t="s">
        <v>102</v>
      </c>
      <c r="E310" s="3" t="s">
        <v>15</v>
      </c>
      <c r="F310" s="3" t="s">
        <v>16</v>
      </c>
      <c r="G310" s="3" t="s">
        <v>24</v>
      </c>
      <c r="H310" s="3" t="s">
        <v>25</v>
      </c>
      <c r="I310" s="3" t="s">
        <v>1262</v>
      </c>
      <c r="J310" s="3"/>
      <c r="K310" s="3"/>
      <c r="L310" s="3" t="s">
        <v>1257</v>
      </c>
      <c r="M310" s="9">
        <v>11</v>
      </c>
      <c r="N310" s="9">
        <v>2024</v>
      </c>
      <c r="O310" s="3" t="s">
        <v>20</v>
      </c>
      <c r="P310" s="9">
        <v>24</v>
      </c>
      <c r="Q310" s="9">
        <f>N310+P310/12</f>
        <v>2026</v>
      </c>
      <c r="R310" s="9">
        <f>Q310+P310/12</f>
        <v>2028</v>
      </c>
      <c r="S310" s="9">
        <f>R310+P310/12</f>
        <v>2030</v>
      </c>
      <c r="T310" s="3" t="s">
        <v>21</v>
      </c>
    </row>
    <row r="311" spans="1:20" x14ac:dyDescent="0.25">
      <c r="A311" s="2" t="str">
        <f>HYPERLINK("https://nddot-ixmultiasset.biprod.cloud/#/asset/inventory/nbibridges/3649", "20-119-07.0")</f>
        <v>20-119-07.0</v>
      </c>
      <c r="B311" s="3" t="s">
        <v>924</v>
      </c>
      <c r="C311" s="3" t="s">
        <v>677</v>
      </c>
      <c r="D311" s="3" t="s">
        <v>102</v>
      </c>
      <c r="E311" s="3" t="s">
        <v>15</v>
      </c>
      <c r="F311" s="3" t="s">
        <v>16</v>
      </c>
      <c r="G311" s="3" t="s">
        <v>488</v>
      </c>
      <c r="H311" s="3" t="s">
        <v>94</v>
      </c>
      <c r="I311" s="3" t="s">
        <v>1274</v>
      </c>
      <c r="J311" s="3"/>
      <c r="K311" s="3" t="s">
        <v>95</v>
      </c>
      <c r="L311" s="3"/>
      <c r="M311" s="9"/>
      <c r="N311" s="9"/>
      <c r="O311" s="3" t="s">
        <v>96</v>
      </c>
      <c r="P311" s="9">
        <v>0</v>
      </c>
      <c r="Q311" s="9">
        <f>N311+P311/12</f>
        <v>0</v>
      </c>
      <c r="R311" s="9">
        <f>Q311+P311/12</f>
        <v>0</v>
      </c>
      <c r="S311" s="9">
        <f>R311+P311/12</f>
        <v>0</v>
      </c>
      <c r="T311" s="3" t="s">
        <v>21</v>
      </c>
    </row>
    <row r="312" spans="1:20" x14ac:dyDescent="0.25">
      <c r="A312" s="4" t="str">
        <f>HYPERLINK("https://nddot-ixmultiasset.biprod.cloud/#/asset/inventory/nbibridges/4115", "20-121-21.0")</f>
        <v>20-121-21.0</v>
      </c>
      <c r="B312" s="5" t="s">
        <v>1000</v>
      </c>
      <c r="C312" s="5" t="s">
        <v>677</v>
      </c>
      <c r="D312" s="5" t="s">
        <v>102</v>
      </c>
      <c r="E312" s="5" t="s">
        <v>15</v>
      </c>
      <c r="F312" s="5" t="s">
        <v>16</v>
      </c>
      <c r="G312" s="5" t="s">
        <v>212</v>
      </c>
      <c r="H312" s="5" t="s">
        <v>25</v>
      </c>
      <c r="I312" s="5" t="s">
        <v>1262</v>
      </c>
      <c r="J312" s="5"/>
      <c r="K312" s="5"/>
      <c r="L312" s="5" t="s">
        <v>1257</v>
      </c>
      <c r="M312" s="10">
        <v>11</v>
      </c>
      <c r="N312" s="10">
        <v>2024</v>
      </c>
      <c r="O312" s="5" t="s">
        <v>20</v>
      </c>
      <c r="P312" s="10">
        <v>24</v>
      </c>
      <c r="Q312" s="10">
        <f>N312+P312/12</f>
        <v>2026</v>
      </c>
      <c r="R312" s="10">
        <f>Q312+P312/12</f>
        <v>2028</v>
      </c>
      <c r="S312" s="10">
        <f>R312+P312/12</f>
        <v>2030</v>
      </c>
      <c r="T312" s="5" t="s">
        <v>21</v>
      </c>
    </row>
    <row r="313" spans="1:20" x14ac:dyDescent="0.25">
      <c r="A313" s="2" t="str">
        <f>HYPERLINK("https://nddot-ixmultiasset.biprod.cloud/#/asset/inventory/nbibridges/4027", "20-122-19.0")</f>
        <v>20-122-19.0</v>
      </c>
      <c r="B313" s="3" t="s">
        <v>988</v>
      </c>
      <c r="C313" s="3" t="s">
        <v>677</v>
      </c>
      <c r="D313" s="3" t="s">
        <v>102</v>
      </c>
      <c r="E313" s="3" t="s">
        <v>15</v>
      </c>
      <c r="F313" s="3" t="s">
        <v>16</v>
      </c>
      <c r="G313" s="3" t="s">
        <v>66</v>
      </c>
      <c r="H313" s="3" t="s">
        <v>25</v>
      </c>
      <c r="I313" s="3" t="s">
        <v>1262</v>
      </c>
      <c r="J313" s="3"/>
      <c r="K313" s="3"/>
      <c r="L313" s="3" t="s">
        <v>1257</v>
      </c>
      <c r="M313" s="9">
        <v>11</v>
      </c>
      <c r="N313" s="9">
        <v>2024</v>
      </c>
      <c r="O313" s="3" t="s">
        <v>20</v>
      </c>
      <c r="P313" s="9">
        <v>24</v>
      </c>
      <c r="Q313" s="9">
        <f>N313+P313/12</f>
        <v>2026</v>
      </c>
      <c r="R313" s="9">
        <f>Q313+P313/12</f>
        <v>2028</v>
      </c>
      <c r="S313" s="9">
        <f>R313+P313/12</f>
        <v>2030</v>
      </c>
      <c r="T313" s="3" t="s">
        <v>21</v>
      </c>
    </row>
    <row r="314" spans="1:20" x14ac:dyDescent="0.25">
      <c r="A314" s="4" t="str">
        <f>HYPERLINK("https://nddot-ixmultiasset.biprod.cloud/#/asset/inventory/nbibridges/4205", "20-122-21.0")</f>
        <v>20-122-21.0</v>
      </c>
      <c r="B314" s="5" t="s">
        <v>1010</v>
      </c>
      <c r="C314" s="5" t="s">
        <v>677</v>
      </c>
      <c r="D314" s="5" t="s">
        <v>102</v>
      </c>
      <c r="E314" s="5" t="s">
        <v>15</v>
      </c>
      <c r="F314" s="5" t="s">
        <v>16</v>
      </c>
      <c r="G314" s="5" t="s">
        <v>154</v>
      </c>
      <c r="H314" s="5" t="s">
        <v>25</v>
      </c>
      <c r="I314" s="5" t="s">
        <v>1275</v>
      </c>
      <c r="J314" s="5"/>
      <c r="K314" s="5" t="s">
        <v>19</v>
      </c>
      <c r="L314" s="5" t="s">
        <v>1257</v>
      </c>
      <c r="M314" s="10">
        <v>11</v>
      </c>
      <c r="N314" s="10">
        <v>2024</v>
      </c>
      <c r="O314" s="5" t="s">
        <v>20</v>
      </c>
      <c r="P314" s="10">
        <v>24</v>
      </c>
      <c r="Q314" s="10">
        <f>N314+P314/12</f>
        <v>2026</v>
      </c>
      <c r="R314" s="10">
        <f>Q314+P314/12</f>
        <v>2028</v>
      </c>
      <c r="S314" s="10">
        <f>R314+P314/12</f>
        <v>2030</v>
      </c>
      <c r="T314" s="5" t="s">
        <v>21</v>
      </c>
    </row>
    <row r="315" spans="1:20" x14ac:dyDescent="0.25">
      <c r="A315" s="2" t="str">
        <f>HYPERLINK("https://nddot-ixmultiasset.biprod.cloud/#/asset/inventory/nbibridges/4365", "20-123-15.0")</f>
        <v>20-123-15.0</v>
      </c>
      <c r="B315" s="3" t="s">
        <v>1036</v>
      </c>
      <c r="C315" s="3" t="s">
        <v>677</v>
      </c>
      <c r="D315" s="3" t="s">
        <v>23</v>
      </c>
      <c r="E315" s="3" t="s">
        <v>15</v>
      </c>
      <c r="F315" s="3" t="s">
        <v>16</v>
      </c>
      <c r="G315" s="3" t="s">
        <v>255</v>
      </c>
      <c r="H315" s="3" t="s">
        <v>25</v>
      </c>
      <c r="I315" s="3" t="s">
        <v>1252</v>
      </c>
      <c r="J315" s="3"/>
      <c r="K315" s="3"/>
      <c r="L315" s="3" t="s">
        <v>1257</v>
      </c>
      <c r="M315" s="9">
        <v>11</v>
      </c>
      <c r="N315" s="9">
        <v>2024</v>
      </c>
      <c r="O315" s="3" t="s">
        <v>20</v>
      </c>
      <c r="P315" s="9">
        <v>24</v>
      </c>
      <c r="Q315" s="9">
        <f>N315+P315/12</f>
        <v>2026</v>
      </c>
      <c r="R315" s="9">
        <f>Q315+P315/12</f>
        <v>2028</v>
      </c>
      <c r="S315" s="9">
        <f>R315+P315/12</f>
        <v>2030</v>
      </c>
      <c r="T315" s="3" t="s">
        <v>21</v>
      </c>
    </row>
    <row r="316" spans="1:20" x14ac:dyDescent="0.25">
      <c r="A316" s="2" t="str">
        <f>HYPERLINK("https://nddot-ixmultiasset.biprod.cloud/#/asset/inventory/nbibridges/4375", "20-124-12.0")</f>
        <v>20-124-12.0</v>
      </c>
      <c r="B316" s="3" t="s">
        <v>1039</v>
      </c>
      <c r="C316" s="3" t="s">
        <v>677</v>
      </c>
      <c r="D316" s="3" t="s">
        <v>102</v>
      </c>
      <c r="E316" s="3" t="s">
        <v>15</v>
      </c>
      <c r="F316" s="3" t="s">
        <v>16</v>
      </c>
      <c r="G316" s="3" t="s">
        <v>238</v>
      </c>
      <c r="H316" s="3" t="s">
        <v>25</v>
      </c>
      <c r="I316" s="3" t="s">
        <v>1282</v>
      </c>
      <c r="J316" s="3"/>
      <c r="K316" s="3"/>
      <c r="L316" s="3" t="s">
        <v>1257</v>
      </c>
      <c r="M316" s="9">
        <v>11</v>
      </c>
      <c r="N316" s="9">
        <v>2024</v>
      </c>
      <c r="O316" s="3" t="s">
        <v>20</v>
      </c>
      <c r="P316" s="9">
        <v>24</v>
      </c>
      <c r="Q316" s="9">
        <f>N316+P316/12</f>
        <v>2026</v>
      </c>
      <c r="R316" s="9">
        <f>Q316+P316/12</f>
        <v>2028</v>
      </c>
      <c r="S316" s="9">
        <f>R316+P316/12</f>
        <v>2030</v>
      </c>
      <c r="T316" s="3" t="s">
        <v>21</v>
      </c>
    </row>
    <row r="317" spans="1:20" x14ac:dyDescent="0.25">
      <c r="A317" s="4" t="str">
        <f>HYPERLINK("https://nddot-ixmultiasset.biprod.cloud/#/asset/inventory/nbibridges/4489", "20-124-22.0")</f>
        <v>20-124-22.0</v>
      </c>
      <c r="B317" s="5" t="s">
        <v>1054</v>
      </c>
      <c r="C317" s="5" t="s">
        <v>677</v>
      </c>
      <c r="D317" s="5" t="s">
        <v>102</v>
      </c>
      <c r="E317" s="5" t="s">
        <v>15</v>
      </c>
      <c r="F317" s="5" t="s">
        <v>16</v>
      </c>
      <c r="G317" s="5" t="s">
        <v>338</v>
      </c>
      <c r="H317" s="5" t="s">
        <v>25</v>
      </c>
      <c r="I317" s="5" t="s">
        <v>1262</v>
      </c>
      <c r="J317" s="5"/>
      <c r="K317" s="5"/>
      <c r="L317" s="5" t="s">
        <v>1257</v>
      </c>
      <c r="M317" s="10">
        <v>11</v>
      </c>
      <c r="N317" s="10">
        <v>2024</v>
      </c>
      <c r="O317" s="5" t="s">
        <v>20</v>
      </c>
      <c r="P317" s="10">
        <v>24</v>
      </c>
      <c r="Q317" s="10">
        <f>N317+P317/12</f>
        <v>2026</v>
      </c>
      <c r="R317" s="10">
        <f>Q317+P317/12</f>
        <v>2028</v>
      </c>
      <c r="S317" s="10">
        <f>R317+P317/12</f>
        <v>2030</v>
      </c>
      <c r="T317" s="5" t="s">
        <v>21</v>
      </c>
    </row>
    <row r="318" spans="1:20" x14ac:dyDescent="0.25">
      <c r="A318" s="2" t="str">
        <f>HYPERLINK("https://nddot-ixmultiasset.biprod.cloud/#/asset/inventory/nbibridges/4718", "20-124-25.0")</f>
        <v>20-124-25.0</v>
      </c>
      <c r="B318" s="3" t="s">
        <v>1109</v>
      </c>
      <c r="C318" s="3" t="s">
        <v>677</v>
      </c>
      <c r="D318" s="3" t="s">
        <v>102</v>
      </c>
      <c r="E318" s="3" t="s">
        <v>1110</v>
      </c>
      <c r="F318" s="3" t="s">
        <v>16</v>
      </c>
      <c r="G318" s="3" t="s">
        <v>66</v>
      </c>
      <c r="H318" s="3" t="s">
        <v>25</v>
      </c>
      <c r="I318" s="3" t="s">
        <v>1262</v>
      </c>
      <c r="J318" s="3"/>
      <c r="K318" s="3"/>
      <c r="L318" s="3" t="s">
        <v>1257</v>
      </c>
      <c r="M318" s="9">
        <v>11</v>
      </c>
      <c r="N318" s="9">
        <v>2024</v>
      </c>
      <c r="O318" s="3" t="s">
        <v>20</v>
      </c>
      <c r="P318" s="9">
        <v>24</v>
      </c>
      <c r="Q318" s="9">
        <f>N318+P318/12</f>
        <v>2026</v>
      </c>
      <c r="R318" s="9">
        <f>Q318+P318/12</f>
        <v>2028</v>
      </c>
      <c r="S318" s="9">
        <f>R318+P318/12</f>
        <v>2030</v>
      </c>
      <c r="T318" s="3" t="s">
        <v>21</v>
      </c>
    </row>
    <row r="319" spans="1:20" x14ac:dyDescent="0.25">
      <c r="A319" s="4" t="str">
        <f>HYPERLINK("https://nddot-ixmultiasset.biprod.cloud/#/asset/inventory/nbibridges/587", "23-107-08.0")</f>
        <v>23-107-08.0</v>
      </c>
      <c r="B319" s="5" t="s">
        <v>229</v>
      </c>
      <c r="C319" s="5" t="s">
        <v>37</v>
      </c>
      <c r="D319" s="5" t="s">
        <v>80</v>
      </c>
      <c r="E319" s="5" t="s">
        <v>230</v>
      </c>
      <c r="F319" s="5" t="s">
        <v>16</v>
      </c>
      <c r="G319" s="5" t="s">
        <v>231</v>
      </c>
      <c r="H319" s="5" t="s">
        <v>25</v>
      </c>
      <c r="I319" s="5" t="s">
        <v>1258</v>
      </c>
      <c r="J319" s="5"/>
      <c r="K319" s="5" t="s">
        <v>19</v>
      </c>
      <c r="L319" s="5" t="s">
        <v>1279</v>
      </c>
      <c r="M319" s="10">
        <v>4</v>
      </c>
      <c r="N319" s="10">
        <v>2025</v>
      </c>
      <c r="O319" s="5" t="s">
        <v>20</v>
      </c>
      <c r="P319" s="10">
        <v>24</v>
      </c>
      <c r="Q319" s="10">
        <f>N319+P319/12</f>
        <v>2027</v>
      </c>
      <c r="R319" s="10">
        <f>Q319+P319/12</f>
        <v>2029</v>
      </c>
      <c r="S319" s="10">
        <f>R319+P319/12</f>
        <v>2031</v>
      </c>
      <c r="T319" s="5" t="s">
        <v>21</v>
      </c>
    </row>
    <row r="320" spans="1:20" x14ac:dyDescent="0.25">
      <c r="A320" s="4" t="str">
        <f>HYPERLINK("https://nddot-ixmultiasset.biprod.cloud/#/asset/inventory/nbibridges/125", "23-108-10.1")</f>
        <v>23-108-10.1</v>
      </c>
      <c r="B320" s="5" t="s">
        <v>79</v>
      </c>
      <c r="C320" s="5" t="s">
        <v>37</v>
      </c>
      <c r="D320" s="5" t="s">
        <v>80</v>
      </c>
      <c r="E320" s="5" t="s">
        <v>55</v>
      </c>
      <c r="F320" s="5" t="s">
        <v>16</v>
      </c>
      <c r="G320" s="5" t="s">
        <v>81</v>
      </c>
      <c r="H320" s="5" t="s">
        <v>18</v>
      </c>
      <c r="I320" s="5" t="s">
        <v>1258</v>
      </c>
      <c r="J320" s="5"/>
      <c r="K320" s="5" t="s">
        <v>19</v>
      </c>
      <c r="L320" s="5" t="s">
        <v>1263</v>
      </c>
      <c r="M320" s="10">
        <v>4</v>
      </c>
      <c r="N320" s="10">
        <v>2024</v>
      </c>
      <c r="O320" s="5" t="s">
        <v>20</v>
      </c>
      <c r="P320" s="10">
        <v>24</v>
      </c>
      <c r="Q320" s="10">
        <f>N320+P320/12</f>
        <v>2026</v>
      </c>
      <c r="R320" s="10">
        <f>Q320+P320/12</f>
        <v>2028</v>
      </c>
      <c r="S320" s="10">
        <f>R320+P320/12</f>
        <v>2030</v>
      </c>
      <c r="T320" s="5" t="s">
        <v>21</v>
      </c>
    </row>
    <row r="321" spans="1:20" x14ac:dyDescent="0.25">
      <c r="A321" s="2" t="str">
        <f>HYPERLINK("https://nddot-ixmultiasset.biprod.cloud/#/asset/inventory/nbibridges/277", "23-113-06.0")</f>
        <v>23-113-06.0</v>
      </c>
      <c r="B321" s="3" t="s">
        <v>137</v>
      </c>
      <c r="C321" s="3" t="s">
        <v>37</v>
      </c>
      <c r="D321" s="3" t="s">
        <v>138</v>
      </c>
      <c r="E321" s="3" t="s">
        <v>139</v>
      </c>
      <c r="F321" s="3" t="s">
        <v>16</v>
      </c>
      <c r="G321" s="3" t="s">
        <v>140</v>
      </c>
      <c r="H321" s="3" t="s">
        <v>25</v>
      </c>
      <c r="I321" s="3" t="s">
        <v>1276</v>
      </c>
      <c r="J321" s="3"/>
      <c r="K321" s="3" t="s">
        <v>19</v>
      </c>
      <c r="L321" s="3" t="s">
        <v>1263</v>
      </c>
      <c r="M321" s="9">
        <v>4</v>
      </c>
      <c r="N321" s="9">
        <v>2024</v>
      </c>
      <c r="O321" s="3" t="s">
        <v>20</v>
      </c>
      <c r="P321" s="9">
        <v>24</v>
      </c>
      <c r="Q321" s="9">
        <f>N321+P321/12</f>
        <v>2026</v>
      </c>
      <c r="R321" s="9">
        <f>Q321+P321/12</f>
        <v>2028</v>
      </c>
      <c r="S321" s="9">
        <f>R321+P321/12</f>
        <v>2030</v>
      </c>
      <c r="T321" s="3" t="s">
        <v>21</v>
      </c>
    </row>
    <row r="322" spans="1:20" x14ac:dyDescent="0.25">
      <c r="A322" s="2" t="str">
        <f>HYPERLINK("https://nddot-ixmultiasset.biprod.cloud/#/asset/inventory/nbibridges/506", "23-113-23.0")</f>
        <v>23-113-23.0</v>
      </c>
      <c r="B322" s="3" t="s">
        <v>200</v>
      </c>
      <c r="C322" s="3" t="s">
        <v>37</v>
      </c>
      <c r="D322" s="3" t="s">
        <v>23</v>
      </c>
      <c r="E322" s="3" t="s">
        <v>201</v>
      </c>
      <c r="F322" s="3" t="s">
        <v>16</v>
      </c>
      <c r="G322" s="3" t="s">
        <v>24</v>
      </c>
      <c r="H322" s="3" t="s">
        <v>25</v>
      </c>
      <c r="I322" s="3" t="s">
        <v>1277</v>
      </c>
      <c r="J322" s="3"/>
      <c r="K322" s="3" t="s">
        <v>202</v>
      </c>
      <c r="L322" s="3" t="s">
        <v>1269</v>
      </c>
      <c r="M322" s="9">
        <v>10</v>
      </c>
      <c r="N322" s="9">
        <v>2023</v>
      </c>
      <c r="O322" s="3" t="s">
        <v>20</v>
      </c>
      <c r="P322" s="9">
        <v>24</v>
      </c>
      <c r="Q322" s="9">
        <f>N322+P322/12</f>
        <v>2025</v>
      </c>
      <c r="R322" s="9">
        <f>Q322+P322/12</f>
        <v>2027</v>
      </c>
      <c r="S322" s="9">
        <f>R322+P322/12</f>
        <v>2029</v>
      </c>
      <c r="T322" s="3" t="s">
        <v>21</v>
      </c>
    </row>
    <row r="323" spans="1:20" x14ac:dyDescent="0.25">
      <c r="A323" s="2" t="str">
        <f>HYPERLINK("https://nddot-ixmultiasset.biprod.cloud/#/asset/inventory/nbibridges/915", "23-113-24.0")</f>
        <v>23-113-24.0</v>
      </c>
      <c r="B323" s="3" t="s">
        <v>309</v>
      </c>
      <c r="C323" s="3" t="s">
        <v>37</v>
      </c>
      <c r="D323" s="3" t="s">
        <v>310</v>
      </c>
      <c r="E323" s="3" t="s">
        <v>201</v>
      </c>
      <c r="F323" s="3" t="s">
        <v>16</v>
      </c>
      <c r="G323" s="3" t="s">
        <v>24</v>
      </c>
      <c r="H323" s="3" t="s">
        <v>25</v>
      </c>
      <c r="I323" s="3" t="s">
        <v>1277</v>
      </c>
      <c r="J323" s="3"/>
      <c r="K323" s="3" t="s">
        <v>202</v>
      </c>
      <c r="L323" s="3" t="s">
        <v>1269</v>
      </c>
      <c r="M323" s="9">
        <v>10</v>
      </c>
      <c r="N323" s="9">
        <v>2023</v>
      </c>
      <c r="O323" s="3" t="s">
        <v>20</v>
      </c>
      <c r="P323" s="9">
        <v>24</v>
      </c>
      <c r="Q323" s="9">
        <f>N323+P323/12</f>
        <v>2025</v>
      </c>
      <c r="R323" s="9">
        <f>Q323+P323/12</f>
        <v>2027</v>
      </c>
      <c r="S323" s="9">
        <f>R323+P323/12</f>
        <v>2029</v>
      </c>
      <c r="T323" s="3" t="s">
        <v>21</v>
      </c>
    </row>
    <row r="324" spans="1:20" x14ac:dyDescent="0.25">
      <c r="A324" s="4" t="str">
        <f>HYPERLINK("https://nddot-ixmultiasset.biprod.cloud/#/asset/inventory/nbibridges/1144", "23-115-05.0")</f>
        <v>23-115-05.0</v>
      </c>
      <c r="B324" s="5" t="s">
        <v>375</v>
      </c>
      <c r="C324" s="5" t="s">
        <v>37</v>
      </c>
      <c r="D324" s="5" t="s">
        <v>138</v>
      </c>
      <c r="E324" s="5" t="s">
        <v>376</v>
      </c>
      <c r="F324" s="5" t="s">
        <v>16</v>
      </c>
      <c r="G324" s="5" t="s">
        <v>238</v>
      </c>
      <c r="H324" s="5" t="s">
        <v>25</v>
      </c>
      <c r="I324" s="5" t="s">
        <v>1282</v>
      </c>
      <c r="J324" s="5"/>
      <c r="K324" s="5"/>
      <c r="L324" s="5" t="s">
        <v>1263</v>
      </c>
      <c r="M324" s="10">
        <v>4</v>
      </c>
      <c r="N324" s="10">
        <v>2024</v>
      </c>
      <c r="O324" s="5" t="s">
        <v>20</v>
      </c>
      <c r="P324" s="10">
        <v>24</v>
      </c>
      <c r="Q324" s="10">
        <f>N324+P324/12</f>
        <v>2026</v>
      </c>
      <c r="R324" s="10">
        <f>Q324+P324/12</f>
        <v>2028</v>
      </c>
      <c r="S324" s="10">
        <f>R324+P324/12</f>
        <v>2030</v>
      </c>
      <c r="T324" s="5" t="s">
        <v>21</v>
      </c>
    </row>
    <row r="325" spans="1:20" x14ac:dyDescent="0.25">
      <c r="A325" s="2" t="str">
        <f>HYPERLINK("https://nddot-ixmultiasset.biprod.cloud/#/asset/inventory/nbibridges/1482", "23-115-21.0")</f>
        <v>23-115-21.0</v>
      </c>
      <c r="B325" s="3" t="s">
        <v>459</v>
      </c>
      <c r="C325" s="3" t="s">
        <v>37</v>
      </c>
      <c r="D325" s="3" t="s">
        <v>460</v>
      </c>
      <c r="E325" s="3" t="s">
        <v>15</v>
      </c>
      <c r="F325" s="3" t="s">
        <v>16</v>
      </c>
      <c r="G325" s="3" t="s">
        <v>181</v>
      </c>
      <c r="H325" s="3" t="s">
        <v>25</v>
      </c>
      <c r="I325" s="3" t="s">
        <v>1282</v>
      </c>
      <c r="J325" s="3"/>
      <c r="K325" s="3"/>
      <c r="L325" s="3" t="s">
        <v>1269</v>
      </c>
      <c r="M325" s="9">
        <v>10</v>
      </c>
      <c r="N325" s="9">
        <v>2023</v>
      </c>
      <c r="O325" s="3" t="s">
        <v>20</v>
      </c>
      <c r="P325" s="9">
        <v>24</v>
      </c>
      <c r="Q325" s="9">
        <f>N325+P325/12</f>
        <v>2025</v>
      </c>
      <c r="R325" s="9">
        <f>Q325+P325/12</f>
        <v>2027</v>
      </c>
      <c r="S325" s="9">
        <f>R325+P325/12</f>
        <v>2029</v>
      </c>
      <c r="T325" s="3" t="s">
        <v>21</v>
      </c>
    </row>
    <row r="326" spans="1:20" x14ac:dyDescent="0.25">
      <c r="A326" s="2" t="str">
        <f>HYPERLINK("https://nddot-ixmultiasset.biprod.cloud/#/asset/inventory/nbibridges/2320", "23-116-22.2")</f>
        <v>23-116-22.2</v>
      </c>
      <c r="B326" s="3" t="s">
        <v>660</v>
      </c>
      <c r="C326" s="3" t="s">
        <v>37</v>
      </c>
      <c r="D326" s="3" t="s">
        <v>48</v>
      </c>
      <c r="E326" s="3" t="s">
        <v>55</v>
      </c>
      <c r="F326" s="3" t="s">
        <v>16</v>
      </c>
      <c r="G326" s="3" t="s">
        <v>258</v>
      </c>
      <c r="H326" s="3" t="s">
        <v>25</v>
      </c>
      <c r="I326" s="3" t="s">
        <v>1282</v>
      </c>
      <c r="J326" s="3"/>
      <c r="K326" s="3" t="s">
        <v>19</v>
      </c>
      <c r="L326" s="3" t="s">
        <v>1269</v>
      </c>
      <c r="M326" s="9">
        <v>10</v>
      </c>
      <c r="N326" s="9">
        <v>2023</v>
      </c>
      <c r="O326" s="3" t="s">
        <v>20</v>
      </c>
      <c r="P326" s="9">
        <v>24</v>
      </c>
      <c r="Q326" s="9">
        <f>N326+P326/12</f>
        <v>2025</v>
      </c>
      <c r="R326" s="9">
        <f>Q326+P326/12</f>
        <v>2027</v>
      </c>
      <c r="S326" s="9">
        <f>R326+P326/12</f>
        <v>2029</v>
      </c>
      <c r="T326" s="3" t="s">
        <v>21</v>
      </c>
    </row>
    <row r="327" spans="1:20" x14ac:dyDescent="0.25">
      <c r="A327" s="4" t="str">
        <f>HYPERLINK("https://nddot-ixmultiasset.biprod.cloud/#/asset/inventory/nbibridges/2053", "23-117-17.0")</f>
        <v>23-117-17.0</v>
      </c>
      <c r="B327" s="5" t="s">
        <v>603</v>
      </c>
      <c r="C327" s="5" t="s">
        <v>37</v>
      </c>
      <c r="D327" s="5" t="s">
        <v>460</v>
      </c>
      <c r="E327" s="5" t="s">
        <v>55</v>
      </c>
      <c r="F327" s="5" t="s">
        <v>16</v>
      </c>
      <c r="G327" s="5" t="s">
        <v>91</v>
      </c>
      <c r="H327" s="5" t="s">
        <v>25</v>
      </c>
      <c r="I327" s="5" t="s">
        <v>1282</v>
      </c>
      <c r="J327" s="5"/>
      <c r="K327" s="5"/>
      <c r="L327" s="5" t="s">
        <v>1269</v>
      </c>
      <c r="M327" s="10">
        <v>10</v>
      </c>
      <c r="N327" s="10">
        <v>2023</v>
      </c>
      <c r="O327" s="5" t="s">
        <v>20</v>
      </c>
      <c r="P327" s="10">
        <v>24</v>
      </c>
      <c r="Q327" s="10">
        <f>N327+P327/12</f>
        <v>2025</v>
      </c>
      <c r="R327" s="10">
        <f>Q327+P327/12</f>
        <v>2027</v>
      </c>
      <c r="S327" s="10">
        <f>R327+P327/12</f>
        <v>2029</v>
      </c>
      <c r="T327" s="5" t="s">
        <v>21</v>
      </c>
    </row>
    <row r="328" spans="1:20" x14ac:dyDescent="0.25">
      <c r="A328" s="4" t="str">
        <f>HYPERLINK("https://nddot-ixmultiasset.biprod.cloud/#/asset/inventory/nbibridges/2283", "23-118-18.0")</f>
        <v>23-118-18.0</v>
      </c>
      <c r="B328" s="5" t="s">
        <v>652</v>
      </c>
      <c r="C328" s="5" t="s">
        <v>37</v>
      </c>
      <c r="D328" s="5" t="s">
        <v>460</v>
      </c>
      <c r="E328" s="5" t="s">
        <v>653</v>
      </c>
      <c r="F328" s="5" t="s">
        <v>16</v>
      </c>
      <c r="G328" s="5" t="s">
        <v>115</v>
      </c>
      <c r="H328" s="5" t="s">
        <v>25</v>
      </c>
      <c r="I328" s="5" t="s">
        <v>1252</v>
      </c>
      <c r="J328" s="5"/>
      <c r="K328" s="5"/>
      <c r="L328" s="5" t="s">
        <v>1284</v>
      </c>
      <c r="M328" s="10">
        <v>10</v>
      </c>
      <c r="N328" s="10">
        <v>2021</v>
      </c>
      <c r="O328" s="5" t="s">
        <v>35</v>
      </c>
      <c r="P328" s="10">
        <v>48</v>
      </c>
      <c r="Q328" s="10">
        <f>N328+P328/12</f>
        <v>2025</v>
      </c>
      <c r="R328" s="10">
        <f>Q328+P328/12</f>
        <v>2029</v>
      </c>
      <c r="S328" s="10">
        <f>R328+P328/12</f>
        <v>2033</v>
      </c>
      <c r="T328" s="5" t="s">
        <v>21</v>
      </c>
    </row>
    <row r="329" spans="1:20" x14ac:dyDescent="0.25">
      <c r="A329" s="2" t="str">
        <f>HYPERLINK("https://nddot-ixmultiasset.biprod.cloud/#/asset/inventory/nbibridges/695", "23-119-07.1")</f>
        <v>23-119-07.1</v>
      </c>
      <c r="B329" s="3" t="s">
        <v>253</v>
      </c>
      <c r="C329" s="3" t="s">
        <v>37</v>
      </c>
      <c r="D329" s="3" t="s">
        <v>38</v>
      </c>
      <c r="E329" s="3" t="s">
        <v>15</v>
      </c>
      <c r="F329" s="3" t="s">
        <v>16</v>
      </c>
      <c r="G329" s="3" t="s">
        <v>207</v>
      </c>
      <c r="H329" s="3" t="s">
        <v>25</v>
      </c>
      <c r="I329" s="3" t="s">
        <v>1252</v>
      </c>
      <c r="J329" s="3"/>
      <c r="K329" s="3"/>
      <c r="L329" s="3" t="s">
        <v>1269</v>
      </c>
      <c r="M329" s="9">
        <v>10</v>
      </c>
      <c r="N329" s="9">
        <v>2023</v>
      </c>
      <c r="O329" s="3" t="s">
        <v>20</v>
      </c>
      <c r="P329" s="9">
        <v>24</v>
      </c>
      <c r="Q329" s="9">
        <f>N329+P329/12</f>
        <v>2025</v>
      </c>
      <c r="R329" s="9">
        <f>Q329+P329/12</f>
        <v>2027</v>
      </c>
      <c r="S329" s="9">
        <f>R329+P329/12</f>
        <v>2029</v>
      </c>
      <c r="T329" s="3" t="s">
        <v>21</v>
      </c>
    </row>
    <row r="330" spans="1:20" x14ac:dyDescent="0.25">
      <c r="A330" s="2" t="str">
        <f>HYPERLINK("https://nddot-ixmultiasset.biprod.cloud/#/asset/inventory/nbibridges/2827", "23-119-18.0")</f>
        <v>23-119-18.0</v>
      </c>
      <c r="B330" s="3" t="s">
        <v>754</v>
      </c>
      <c r="C330" s="3" t="s">
        <v>37</v>
      </c>
      <c r="D330" s="3" t="s">
        <v>460</v>
      </c>
      <c r="E330" s="3" t="s">
        <v>55</v>
      </c>
      <c r="F330" s="3" t="s">
        <v>16</v>
      </c>
      <c r="G330" s="3" t="s">
        <v>195</v>
      </c>
      <c r="H330" s="3" t="s">
        <v>94</v>
      </c>
      <c r="I330" s="3" t="s">
        <v>1274</v>
      </c>
      <c r="J330" s="3"/>
      <c r="K330" s="3" t="s">
        <v>95</v>
      </c>
      <c r="L330" s="3"/>
      <c r="M330" s="9"/>
      <c r="N330" s="9"/>
      <c r="O330" s="3" t="s">
        <v>96</v>
      </c>
      <c r="P330" s="9">
        <v>0</v>
      </c>
      <c r="Q330" s="9">
        <f>N330+P330/12</f>
        <v>0</v>
      </c>
      <c r="R330" s="9">
        <f>Q330+P330/12</f>
        <v>0</v>
      </c>
      <c r="S330" s="9">
        <f>R330+P330/12</f>
        <v>0</v>
      </c>
      <c r="T330" s="3" t="s">
        <v>21</v>
      </c>
    </row>
    <row r="331" spans="1:20" x14ac:dyDescent="0.25">
      <c r="A331" s="2" t="str">
        <f>HYPERLINK("https://nddot-ixmultiasset.biprod.cloud/#/asset/inventory/nbibridges/3418", "23-119-22.1")</f>
        <v>23-119-22.1</v>
      </c>
      <c r="B331" s="3" t="s">
        <v>862</v>
      </c>
      <c r="C331" s="3" t="s">
        <v>37</v>
      </c>
      <c r="D331" s="3" t="s">
        <v>48</v>
      </c>
      <c r="E331" s="3" t="s">
        <v>55</v>
      </c>
      <c r="F331" s="3" t="s">
        <v>16</v>
      </c>
      <c r="G331" s="3" t="s">
        <v>29</v>
      </c>
      <c r="H331" s="3" t="s">
        <v>25</v>
      </c>
      <c r="I331" s="3" t="s">
        <v>1282</v>
      </c>
      <c r="J331" s="3"/>
      <c r="K331" s="3"/>
      <c r="L331" s="3" t="s">
        <v>1269</v>
      </c>
      <c r="M331" s="9">
        <v>10</v>
      </c>
      <c r="N331" s="9">
        <v>2023</v>
      </c>
      <c r="O331" s="3" t="s">
        <v>20</v>
      </c>
      <c r="P331" s="9">
        <v>24</v>
      </c>
      <c r="Q331" s="9">
        <f>N331+P331/12</f>
        <v>2025</v>
      </c>
      <c r="R331" s="9">
        <f>Q331+P331/12</f>
        <v>2027</v>
      </c>
      <c r="S331" s="9">
        <f>R331+P331/12</f>
        <v>2029</v>
      </c>
      <c r="T331" s="3" t="s">
        <v>21</v>
      </c>
    </row>
    <row r="332" spans="1:20" x14ac:dyDescent="0.25">
      <c r="A332" s="2" t="str">
        <f>HYPERLINK("https://nddot-ixmultiasset.biprod.cloud/#/asset/inventory/nbibridges/3116", "23-120-07.0")</f>
        <v>23-120-07.0</v>
      </c>
      <c r="B332" s="3" t="s">
        <v>807</v>
      </c>
      <c r="C332" s="3" t="s">
        <v>37</v>
      </c>
      <c r="D332" s="3" t="s">
        <v>38</v>
      </c>
      <c r="E332" s="3" t="s">
        <v>15</v>
      </c>
      <c r="F332" s="3" t="s">
        <v>16</v>
      </c>
      <c r="G332" s="3" t="s">
        <v>154</v>
      </c>
      <c r="H332" s="3" t="s">
        <v>25</v>
      </c>
      <c r="I332" s="3" t="s">
        <v>1277</v>
      </c>
      <c r="J332" s="3"/>
      <c r="K332" s="3" t="s">
        <v>202</v>
      </c>
      <c r="L332" s="3" t="s">
        <v>1263</v>
      </c>
      <c r="M332" s="9">
        <v>4</v>
      </c>
      <c r="N332" s="9">
        <v>2024</v>
      </c>
      <c r="O332" s="3" t="s">
        <v>20</v>
      </c>
      <c r="P332" s="9">
        <v>24</v>
      </c>
      <c r="Q332" s="9">
        <f>N332+P332/12</f>
        <v>2026</v>
      </c>
      <c r="R332" s="9">
        <f>Q332+P332/12</f>
        <v>2028</v>
      </c>
      <c r="S332" s="9">
        <f>R332+P332/12</f>
        <v>2030</v>
      </c>
      <c r="T332" s="3" t="s">
        <v>21</v>
      </c>
    </row>
    <row r="333" spans="1:20" x14ac:dyDescent="0.25">
      <c r="A333" s="4" t="str">
        <f>HYPERLINK("https://nddot-ixmultiasset.biprod.cloud/#/asset/inventory/nbibridges/706", "23-120-20.1")</f>
        <v>23-120-20.1</v>
      </c>
      <c r="B333" s="5" t="s">
        <v>260</v>
      </c>
      <c r="C333" s="5" t="s">
        <v>37</v>
      </c>
      <c r="D333" s="5" t="s">
        <v>48</v>
      </c>
      <c r="E333" s="5" t="s">
        <v>55</v>
      </c>
      <c r="F333" s="5" t="s">
        <v>16</v>
      </c>
      <c r="G333" s="5" t="s">
        <v>207</v>
      </c>
      <c r="H333" s="5" t="s">
        <v>25</v>
      </c>
      <c r="I333" s="5" t="s">
        <v>1252</v>
      </c>
      <c r="J333" s="5"/>
      <c r="K333" s="5"/>
      <c r="L333" s="5" t="s">
        <v>1269</v>
      </c>
      <c r="M333" s="10">
        <v>10</v>
      </c>
      <c r="N333" s="10">
        <v>2023</v>
      </c>
      <c r="O333" s="5" t="s">
        <v>20</v>
      </c>
      <c r="P333" s="10">
        <v>24</v>
      </c>
      <c r="Q333" s="10">
        <f>N333+P333/12</f>
        <v>2025</v>
      </c>
      <c r="R333" s="10">
        <f>Q333+P333/12</f>
        <v>2027</v>
      </c>
      <c r="S333" s="10">
        <f>R333+P333/12</f>
        <v>2029</v>
      </c>
      <c r="T333" s="5" t="s">
        <v>21</v>
      </c>
    </row>
    <row r="334" spans="1:20" x14ac:dyDescent="0.25">
      <c r="A334" s="2" t="str">
        <f>HYPERLINK("https://nddot-ixmultiasset.biprod.cloud/#/asset/inventory/nbibridges/3833", "23-120-22.0")</f>
        <v>23-120-22.0</v>
      </c>
      <c r="B334" s="3" t="s">
        <v>954</v>
      </c>
      <c r="C334" s="3" t="s">
        <v>37</v>
      </c>
      <c r="D334" s="3" t="s">
        <v>48</v>
      </c>
      <c r="E334" s="3" t="s">
        <v>55</v>
      </c>
      <c r="F334" s="3" t="s">
        <v>16</v>
      </c>
      <c r="G334" s="3" t="s">
        <v>748</v>
      </c>
      <c r="H334" s="3" t="s">
        <v>25</v>
      </c>
      <c r="I334" s="3" t="s">
        <v>1276</v>
      </c>
      <c r="J334" s="3"/>
      <c r="K334" s="3" t="s">
        <v>19</v>
      </c>
      <c r="L334" s="3" t="s">
        <v>1269</v>
      </c>
      <c r="M334" s="9">
        <v>10</v>
      </c>
      <c r="N334" s="9">
        <v>2023</v>
      </c>
      <c r="O334" s="3" t="s">
        <v>20</v>
      </c>
      <c r="P334" s="9">
        <v>24</v>
      </c>
      <c r="Q334" s="9">
        <f>N334+P334/12</f>
        <v>2025</v>
      </c>
      <c r="R334" s="9">
        <f>Q334+P334/12</f>
        <v>2027</v>
      </c>
      <c r="S334" s="9">
        <f>R334+P334/12</f>
        <v>2029</v>
      </c>
      <c r="T334" s="3" t="s">
        <v>21</v>
      </c>
    </row>
    <row r="335" spans="1:20" x14ac:dyDescent="0.25">
      <c r="A335" s="2" t="str">
        <f>HYPERLINK("https://nddot-ixmultiasset.biprod.cloud/#/asset/inventory/nbibridges/3634", "23-121-07.0")</f>
        <v>23-121-07.0</v>
      </c>
      <c r="B335" s="3" t="s">
        <v>922</v>
      </c>
      <c r="C335" s="3" t="s">
        <v>37</v>
      </c>
      <c r="D335" s="3" t="s">
        <v>38</v>
      </c>
      <c r="E335" s="3" t="s">
        <v>55</v>
      </c>
      <c r="F335" s="3" t="s">
        <v>16</v>
      </c>
      <c r="G335" s="3" t="s">
        <v>154</v>
      </c>
      <c r="H335" s="3" t="s">
        <v>25</v>
      </c>
      <c r="I335" s="3" t="s">
        <v>1277</v>
      </c>
      <c r="J335" s="3"/>
      <c r="K335" s="3"/>
      <c r="L335" s="3" t="s">
        <v>1263</v>
      </c>
      <c r="M335" s="9">
        <v>4</v>
      </c>
      <c r="N335" s="9">
        <v>2024</v>
      </c>
      <c r="O335" s="3" t="s">
        <v>20</v>
      </c>
      <c r="P335" s="9">
        <v>24</v>
      </c>
      <c r="Q335" s="9">
        <f>N335+P335/12</f>
        <v>2026</v>
      </c>
      <c r="R335" s="9">
        <f>Q335+P335/12</f>
        <v>2028</v>
      </c>
      <c r="S335" s="9">
        <f>R335+P335/12</f>
        <v>2030</v>
      </c>
      <c r="T335" s="3" t="s">
        <v>21</v>
      </c>
    </row>
    <row r="336" spans="1:20" x14ac:dyDescent="0.25">
      <c r="A336" s="2" t="str">
        <f>HYPERLINK("https://nddot-ixmultiasset.biprod.cloud/#/asset/inventory/nbibridges/4095", "23-121-22.0")</f>
        <v>23-121-22.0</v>
      </c>
      <c r="B336" s="3" t="s">
        <v>997</v>
      </c>
      <c r="C336" s="3" t="s">
        <v>37</v>
      </c>
      <c r="D336" s="3" t="s">
        <v>48</v>
      </c>
      <c r="E336" s="3" t="s">
        <v>55</v>
      </c>
      <c r="F336" s="3" t="s">
        <v>16</v>
      </c>
      <c r="G336" s="3" t="s">
        <v>61</v>
      </c>
      <c r="H336" s="3" t="s">
        <v>25</v>
      </c>
      <c r="I336" s="3" t="s">
        <v>1262</v>
      </c>
      <c r="J336" s="3"/>
      <c r="K336" s="3"/>
      <c r="L336" s="3" t="s">
        <v>1269</v>
      </c>
      <c r="M336" s="9">
        <v>10</v>
      </c>
      <c r="N336" s="9">
        <v>2023</v>
      </c>
      <c r="O336" s="3" t="s">
        <v>20</v>
      </c>
      <c r="P336" s="9">
        <v>24</v>
      </c>
      <c r="Q336" s="9">
        <f>N336+P336/12</f>
        <v>2025</v>
      </c>
      <c r="R336" s="9">
        <f>Q336+P336/12</f>
        <v>2027</v>
      </c>
      <c r="S336" s="9">
        <f>R336+P336/12</f>
        <v>2029</v>
      </c>
      <c r="T336" s="3" t="s">
        <v>21</v>
      </c>
    </row>
    <row r="337" spans="1:20" x14ac:dyDescent="0.25">
      <c r="A337" s="2" t="str">
        <f>HYPERLINK("https://nddot-ixmultiasset.biprod.cloud/#/asset/inventory/nbibridges/4167", "23-121-23.0")</f>
        <v>23-121-23.0</v>
      </c>
      <c r="B337" s="3" t="s">
        <v>1005</v>
      </c>
      <c r="C337" s="3" t="s">
        <v>37</v>
      </c>
      <c r="D337" s="3" t="s">
        <v>48</v>
      </c>
      <c r="E337" s="3" t="s">
        <v>55</v>
      </c>
      <c r="F337" s="3" t="s">
        <v>16</v>
      </c>
      <c r="G337" s="3" t="s">
        <v>258</v>
      </c>
      <c r="H337" s="3" t="s">
        <v>25</v>
      </c>
      <c r="I337" s="3" t="s">
        <v>1282</v>
      </c>
      <c r="J337" s="3"/>
      <c r="K337" s="3" t="s">
        <v>19</v>
      </c>
      <c r="L337" s="3" t="s">
        <v>1269</v>
      </c>
      <c r="M337" s="9">
        <v>10</v>
      </c>
      <c r="N337" s="9">
        <v>2023</v>
      </c>
      <c r="O337" s="3" t="s">
        <v>20</v>
      </c>
      <c r="P337" s="9">
        <v>24</v>
      </c>
      <c r="Q337" s="9">
        <f>N337+P337/12</f>
        <v>2025</v>
      </c>
      <c r="R337" s="9">
        <f>Q337+P337/12</f>
        <v>2027</v>
      </c>
      <c r="S337" s="9">
        <f>R337+P337/12</f>
        <v>2029</v>
      </c>
      <c r="T337" s="3" t="s">
        <v>21</v>
      </c>
    </row>
    <row r="338" spans="1:20" x14ac:dyDescent="0.25">
      <c r="A338" s="2" t="str">
        <f>HYPERLINK("https://nddot-ixmultiasset.biprod.cloud/#/asset/inventory/nbibridges/5176", "23-122-07.1")</f>
        <v>23-122-07.1</v>
      </c>
      <c r="B338" s="3" t="s">
        <v>1214</v>
      </c>
      <c r="C338" s="3" t="s">
        <v>37</v>
      </c>
      <c r="D338" s="3" t="s">
        <v>38</v>
      </c>
      <c r="E338" s="3" t="s">
        <v>1215</v>
      </c>
      <c r="F338" s="3" t="s">
        <v>16</v>
      </c>
      <c r="G338" s="3" t="s">
        <v>358</v>
      </c>
      <c r="H338" s="3" t="s">
        <v>25</v>
      </c>
      <c r="I338" s="3" t="s">
        <v>1252</v>
      </c>
      <c r="J338" s="3"/>
      <c r="K338" s="3"/>
      <c r="L338" s="3" t="s">
        <v>1263</v>
      </c>
      <c r="M338" s="9">
        <v>4</v>
      </c>
      <c r="N338" s="9">
        <v>2024</v>
      </c>
      <c r="O338" s="3" t="s">
        <v>35</v>
      </c>
      <c r="P338" s="9">
        <v>48</v>
      </c>
      <c r="Q338" s="9">
        <f>N338+P338/12</f>
        <v>2028</v>
      </c>
      <c r="R338" s="9">
        <f>Q338+P338/12</f>
        <v>2032</v>
      </c>
      <c r="S338" s="9">
        <f>R338+P338/12</f>
        <v>2036</v>
      </c>
      <c r="T338" s="3" t="s">
        <v>21</v>
      </c>
    </row>
    <row r="339" spans="1:20" x14ac:dyDescent="0.25">
      <c r="A339" s="2" t="str">
        <f>HYPERLINK("https://nddot-ixmultiasset.biprod.cloud/#/asset/inventory/nbibridges/4069", "23-122-16.0")</f>
        <v>23-122-16.0</v>
      </c>
      <c r="B339" s="3" t="s">
        <v>992</v>
      </c>
      <c r="C339" s="3" t="s">
        <v>37</v>
      </c>
      <c r="D339" s="3" t="s">
        <v>80</v>
      </c>
      <c r="E339" s="3" t="s">
        <v>55</v>
      </c>
      <c r="F339" s="3" t="s">
        <v>16</v>
      </c>
      <c r="G339" s="3" t="s">
        <v>212</v>
      </c>
      <c r="H339" s="3" t="s">
        <v>25</v>
      </c>
      <c r="I339" s="3" t="s">
        <v>1252</v>
      </c>
      <c r="J339" s="3"/>
      <c r="K339" s="3"/>
      <c r="L339" s="3" t="s">
        <v>1269</v>
      </c>
      <c r="M339" s="9">
        <v>10</v>
      </c>
      <c r="N339" s="9">
        <v>2023</v>
      </c>
      <c r="O339" s="3" t="s">
        <v>20</v>
      </c>
      <c r="P339" s="9">
        <v>24</v>
      </c>
      <c r="Q339" s="9">
        <f>N339+P339/12</f>
        <v>2025</v>
      </c>
      <c r="R339" s="9">
        <f>Q339+P339/12</f>
        <v>2027</v>
      </c>
      <c r="S339" s="9">
        <f>R339+P339/12</f>
        <v>2029</v>
      </c>
      <c r="T339" s="3" t="s">
        <v>21</v>
      </c>
    </row>
    <row r="340" spans="1:20" x14ac:dyDescent="0.25">
      <c r="A340" s="2" t="str">
        <f>HYPERLINK("https://nddot-ixmultiasset.biprod.cloud/#/asset/inventory/nbibridges/4333", "23-122-22.0")</f>
        <v>23-122-22.0</v>
      </c>
      <c r="B340" s="3" t="s">
        <v>1032</v>
      </c>
      <c r="C340" s="3" t="s">
        <v>37</v>
      </c>
      <c r="D340" s="3" t="s">
        <v>460</v>
      </c>
      <c r="E340" s="3" t="s">
        <v>15</v>
      </c>
      <c r="F340" s="3" t="s">
        <v>16</v>
      </c>
      <c r="G340" s="3" t="s">
        <v>58</v>
      </c>
      <c r="H340" s="3" t="s">
        <v>25</v>
      </c>
      <c r="I340" s="3" t="s">
        <v>1252</v>
      </c>
      <c r="J340" s="3"/>
      <c r="K340" s="3"/>
      <c r="L340" s="3" t="s">
        <v>1269</v>
      </c>
      <c r="M340" s="9">
        <v>10</v>
      </c>
      <c r="N340" s="9">
        <v>2023</v>
      </c>
      <c r="O340" s="3" t="s">
        <v>20</v>
      </c>
      <c r="P340" s="9">
        <v>24</v>
      </c>
      <c r="Q340" s="9">
        <f>N340+P340/12</f>
        <v>2025</v>
      </c>
      <c r="R340" s="9">
        <f>Q340+P340/12</f>
        <v>2027</v>
      </c>
      <c r="S340" s="9">
        <f>R340+P340/12</f>
        <v>2029</v>
      </c>
      <c r="T340" s="3" t="s">
        <v>21</v>
      </c>
    </row>
    <row r="341" spans="1:20" x14ac:dyDescent="0.25">
      <c r="A341" s="4" t="str">
        <f>HYPERLINK("https://nddot-ixmultiasset.biprod.cloud/#/asset/inventory/nbibridges/4376", "23-123-02.0")</f>
        <v>23-123-02.0</v>
      </c>
      <c r="B341" s="5" t="s">
        <v>1040</v>
      </c>
      <c r="C341" s="5" t="s">
        <v>37</v>
      </c>
      <c r="D341" s="5" t="s">
        <v>98</v>
      </c>
      <c r="E341" s="5" t="s">
        <v>15</v>
      </c>
      <c r="F341" s="5" t="s">
        <v>16</v>
      </c>
      <c r="G341" s="5" t="s">
        <v>238</v>
      </c>
      <c r="H341" s="5" t="s">
        <v>25</v>
      </c>
      <c r="I341" s="5" t="s">
        <v>1262</v>
      </c>
      <c r="J341" s="5"/>
      <c r="K341" s="5"/>
      <c r="L341" s="5" t="s">
        <v>1263</v>
      </c>
      <c r="M341" s="10">
        <v>4</v>
      </c>
      <c r="N341" s="10">
        <v>2024</v>
      </c>
      <c r="O341" s="5" t="s">
        <v>20</v>
      </c>
      <c r="P341" s="10">
        <v>24</v>
      </c>
      <c r="Q341" s="10">
        <f>N341+P341/12</f>
        <v>2026</v>
      </c>
      <c r="R341" s="10">
        <f>Q341+P341/12</f>
        <v>2028</v>
      </c>
      <c r="S341" s="10">
        <f>R341+P341/12</f>
        <v>2030</v>
      </c>
      <c r="T341" s="5" t="s">
        <v>21</v>
      </c>
    </row>
    <row r="342" spans="1:20" x14ac:dyDescent="0.25">
      <c r="A342" s="4" t="str">
        <f>HYPERLINK("https://nddot-ixmultiasset.biprod.cloud/#/asset/inventory/nbibridges/4397", "23-124-03.0")</f>
        <v>23-124-03.0</v>
      </c>
      <c r="B342" s="5" t="s">
        <v>1044</v>
      </c>
      <c r="C342" s="5" t="s">
        <v>37</v>
      </c>
      <c r="D342" s="5" t="s">
        <v>98</v>
      </c>
      <c r="E342" s="5" t="s">
        <v>15</v>
      </c>
      <c r="F342" s="5" t="s">
        <v>16</v>
      </c>
      <c r="G342" s="5" t="s">
        <v>592</v>
      </c>
      <c r="H342" s="5" t="s">
        <v>94</v>
      </c>
      <c r="I342" s="5" t="s">
        <v>1274</v>
      </c>
      <c r="J342" s="5"/>
      <c r="K342" s="5" t="s">
        <v>95</v>
      </c>
      <c r="L342" s="5"/>
      <c r="M342" s="10"/>
      <c r="N342" s="10"/>
      <c r="O342" s="5" t="s">
        <v>96</v>
      </c>
      <c r="P342" s="10">
        <v>0</v>
      </c>
      <c r="Q342" s="10">
        <f>N342+P342/12</f>
        <v>0</v>
      </c>
      <c r="R342" s="10">
        <f>Q342+P342/12</f>
        <v>0</v>
      </c>
      <c r="S342" s="10">
        <f>R342+P342/12</f>
        <v>0</v>
      </c>
      <c r="T342" s="5" t="s">
        <v>21</v>
      </c>
    </row>
    <row r="343" spans="1:20" x14ac:dyDescent="0.25">
      <c r="A343" s="4" t="str">
        <f>HYPERLINK("https://nddot-ixmultiasset.biprod.cloud/#/asset/inventory/nbibridges/4683", "23-124-05.0")</f>
        <v>23-124-05.0</v>
      </c>
      <c r="B343" s="5" t="s">
        <v>1105</v>
      </c>
      <c r="C343" s="5" t="s">
        <v>37</v>
      </c>
      <c r="D343" s="5" t="s">
        <v>98</v>
      </c>
      <c r="E343" s="5" t="s">
        <v>15</v>
      </c>
      <c r="F343" s="5" t="s">
        <v>16</v>
      </c>
      <c r="G343" s="5" t="s">
        <v>81</v>
      </c>
      <c r="H343" s="5" t="s">
        <v>18</v>
      </c>
      <c r="I343" s="5" t="s">
        <v>1258</v>
      </c>
      <c r="J343" s="5"/>
      <c r="K343" s="5"/>
      <c r="L343" s="5" t="s">
        <v>1279</v>
      </c>
      <c r="M343" s="10">
        <v>4</v>
      </c>
      <c r="N343" s="10">
        <v>2025</v>
      </c>
      <c r="O343" s="5" t="s">
        <v>121</v>
      </c>
      <c r="P343" s="10">
        <v>12</v>
      </c>
      <c r="Q343" s="10">
        <f>N343+P343/12</f>
        <v>2026</v>
      </c>
      <c r="R343" s="10">
        <f>Q343+P343/12</f>
        <v>2027</v>
      </c>
      <c r="S343" s="10">
        <f>R343+P343/12</f>
        <v>2028</v>
      </c>
      <c r="T343" s="5" t="s">
        <v>21</v>
      </c>
    </row>
    <row r="344" spans="1:20" x14ac:dyDescent="0.25">
      <c r="A344" s="4" t="str">
        <f>HYPERLINK("https://nddot-ixmultiasset.biprod.cloud/#/asset/inventory/nbibridges/4808", "23-124-07.0")</f>
        <v>23-124-07.0</v>
      </c>
      <c r="B344" s="5" t="s">
        <v>1121</v>
      </c>
      <c r="C344" s="5" t="s">
        <v>37</v>
      </c>
      <c r="D344" s="5" t="s">
        <v>38</v>
      </c>
      <c r="E344" s="5" t="s">
        <v>15</v>
      </c>
      <c r="F344" s="5" t="s">
        <v>16</v>
      </c>
      <c r="G344" s="5" t="s">
        <v>39</v>
      </c>
      <c r="H344" s="5" t="s">
        <v>25</v>
      </c>
      <c r="I344" s="5" t="s">
        <v>1262</v>
      </c>
      <c r="J344" s="5"/>
      <c r="K344" s="5"/>
      <c r="L344" s="5" t="s">
        <v>1263</v>
      </c>
      <c r="M344" s="10">
        <v>4</v>
      </c>
      <c r="N344" s="10">
        <v>2024</v>
      </c>
      <c r="O344" s="5" t="s">
        <v>20</v>
      </c>
      <c r="P344" s="10">
        <v>24</v>
      </c>
      <c r="Q344" s="10">
        <f>N344+P344/12</f>
        <v>2026</v>
      </c>
      <c r="R344" s="10">
        <f>Q344+P344/12</f>
        <v>2028</v>
      </c>
      <c r="S344" s="10">
        <f>R344+P344/12</f>
        <v>2030</v>
      </c>
      <c r="T344" s="5" t="s">
        <v>21</v>
      </c>
    </row>
    <row r="345" spans="1:20" x14ac:dyDescent="0.25">
      <c r="A345" s="4" t="str">
        <f>HYPERLINK("https://nddot-ixmultiasset.biprod.cloud/#/asset/inventory/nbibridges/675", "23-124-16.1")</f>
        <v>23-124-16.1</v>
      </c>
      <c r="B345" s="5" t="s">
        <v>246</v>
      </c>
      <c r="C345" s="5" t="s">
        <v>37</v>
      </c>
      <c r="D345" s="5" t="s">
        <v>80</v>
      </c>
      <c r="E345" s="5" t="s">
        <v>55</v>
      </c>
      <c r="F345" s="5" t="s">
        <v>16</v>
      </c>
      <c r="G345" s="5" t="s">
        <v>207</v>
      </c>
      <c r="H345" s="5" t="s">
        <v>25</v>
      </c>
      <c r="I345" s="5" t="s">
        <v>1252</v>
      </c>
      <c r="J345" s="5"/>
      <c r="K345" s="5"/>
      <c r="L345" s="5" t="s">
        <v>1269</v>
      </c>
      <c r="M345" s="10">
        <v>10</v>
      </c>
      <c r="N345" s="10">
        <v>2023</v>
      </c>
      <c r="O345" s="5" t="s">
        <v>35</v>
      </c>
      <c r="P345" s="10">
        <v>48</v>
      </c>
      <c r="Q345" s="10">
        <f>N345+P345/12</f>
        <v>2027</v>
      </c>
      <c r="R345" s="10">
        <f>Q345+P345/12</f>
        <v>2031</v>
      </c>
      <c r="S345" s="10">
        <f>R345+P345/12</f>
        <v>2035</v>
      </c>
      <c r="T345" s="5" t="s">
        <v>21</v>
      </c>
    </row>
    <row r="346" spans="1:20" x14ac:dyDescent="0.25">
      <c r="A346" s="4" t="str">
        <f>HYPERLINK("https://nddot-ixmultiasset.biprod.cloud/#/asset/inventory/nbibridges/58", "23-126-09.0")</f>
        <v>23-126-09.0</v>
      </c>
      <c r="B346" s="5" t="s">
        <v>36</v>
      </c>
      <c r="C346" s="5" t="s">
        <v>37</v>
      </c>
      <c r="D346" s="5" t="s">
        <v>38</v>
      </c>
      <c r="E346" s="5" t="s">
        <v>15</v>
      </c>
      <c r="F346" s="5" t="s">
        <v>16</v>
      </c>
      <c r="G346" s="5" t="s">
        <v>39</v>
      </c>
      <c r="H346" s="5" t="s">
        <v>25</v>
      </c>
      <c r="I346" s="5" t="s">
        <v>1262</v>
      </c>
      <c r="J346" s="5"/>
      <c r="K346" s="5"/>
      <c r="L346" s="5" t="s">
        <v>1263</v>
      </c>
      <c r="M346" s="10">
        <v>4</v>
      </c>
      <c r="N346" s="10">
        <v>2024</v>
      </c>
      <c r="O346" s="5" t="s">
        <v>20</v>
      </c>
      <c r="P346" s="10">
        <v>24</v>
      </c>
      <c r="Q346" s="10">
        <f>N346+P346/12</f>
        <v>2026</v>
      </c>
      <c r="R346" s="10">
        <f>Q346+P346/12</f>
        <v>2028</v>
      </c>
      <c r="S346" s="10">
        <f>R346+P346/12</f>
        <v>2030</v>
      </c>
      <c r="T346" s="5" t="s">
        <v>21</v>
      </c>
    </row>
    <row r="347" spans="1:20" x14ac:dyDescent="0.25">
      <c r="A347" s="4" t="str">
        <f>HYPERLINK("https://nddot-ixmultiasset.biprod.cloud/#/asset/inventory/nbibridges/175", "23-127-06.0")</f>
        <v>23-127-06.0</v>
      </c>
      <c r="B347" s="5" t="s">
        <v>97</v>
      </c>
      <c r="C347" s="5" t="s">
        <v>37</v>
      </c>
      <c r="D347" s="5" t="s">
        <v>98</v>
      </c>
      <c r="E347" s="5" t="s">
        <v>15</v>
      </c>
      <c r="F347" s="5" t="s">
        <v>16</v>
      </c>
      <c r="G347" s="5" t="s">
        <v>29</v>
      </c>
      <c r="H347" s="5" t="s">
        <v>25</v>
      </c>
      <c r="I347" s="5" t="s">
        <v>1262</v>
      </c>
      <c r="J347" s="5"/>
      <c r="K347" s="5"/>
      <c r="L347" s="5" t="s">
        <v>1263</v>
      </c>
      <c r="M347" s="10">
        <v>4</v>
      </c>
      <c r="N347" s="10">
        <v>2024</v>
      </c>
      <c r="O347" s="5" t="s">
        <v>20</v>
      </c>
      <c r="P347" s="10">
        <v>24</v>
      </c>
      <c r="Q347" s="10">
        <f>N347+P347/12</f>
        <v>2026</v>
      </c>
      <c r="R347" s="10">
        <f>Q347+P347/12</f>
        <v>2028</v>
      </c>
      <c r="S347" s="10">
        <f>R347+P347/12</f>
        <v>2030</v>
      </c>
      <c r="T347" s="5" t="s">
        <v>21</v>
      </c>
    </row>
    <row r="348" spans="1:20" x14ac:dyDescent="0.25">
      <c r="A348" s="2" t="str">
        <f>HYPERLINK("https://nddot-ixmultiasset.biprod.cloud/#/asset/inventory/nbibridges/334", "23-128-07.0")</f>
        <v>23-128-07.0</v>
      </c>
      <c r="B348" s="3" t="s">
        <v>169</v>
      </c>
      <c r="C348" s="3" t="s">
        <v>37</v>
      </c>
      <c r="D348" s="3" t="s">
        <v>98</v>
      </c>
      <c r="E348" s="3" t="s">
        <v>170</v>
      </c>
      <c r="F348" s="3" t="s">
        <v>16</v>
      </c>
      <c r="G348" s="3" t="s">
        <v>171</v>
      </c>
      <c r="H348" s="3" t="s">
        <v>18</v>
      </c>
      <c r="I348" s="3" t="s">
        <v>1274</v>
      </c>
      <c r="J348" s="3"/>
      <c r="K348" s="3"/>
      <c r="L348" s="3" t="s">
        <v>1263</v>
      </c>
      <c r="M348" s="9">
        <v>4</v>
      </c>
      <c r="N348" s="9">
        <v>2024</v>
      </c>
      <c r="O348" s="3" t="s">
        <v>20</v>
      </c>
      <c r="P348" s="9">
        <v>24</v>
      </c>
      <c r="Q348" s="9">
        <f>N348+P348/12</f>
        <v>2026</v>
      </c>
      <c r="R348" s="9">
        <f>Q348+P348/12</f>
        <v>2028</v>
      </c>
      <c r="S348" s="9">
        <f>R348+P348/12</f>
        <v>2030</v>
      </c>
      <c r="T348" s="3" t="s">
        <v>74</v>
      </c>
    </row>
    <row r="349" spans="1:20" x14ac:dyDescent="0.25">
      <c r="A349" s="2" t="str">
        <f>HYPERLINK("https://nddot-ixmultiasset.biprod.cloud/#/asset/inventory/nbibridges/608", "23-129-07.0")</f>
        <v>23-129-07.0</v>
      </c>
      <c r="B349" s="3" t="s">
        <v>241</v>
      </c>
      <c r="C349" s="3" t="s">
        <v>37</v>
      </c>
      <c r="D349" s="3" t="s">
        <v>98</v>
      </c>
      <c r="E349" s="3" t="s">
        <v>15</v>
      </c>
      <c r="F349" s="3" t="s">
        <v>16</v>
      </c>
      <c r="G349" s="3" t="s">
        <v>43</v>
      </c>
      <c r="H349" s="3" t="s">
        <v>25</v>
      </c>
      <c r="I349" s="3" t="s">
        <v>1258</v>
      </c>
      <c r="J349" s="3"/>
      <c r="K349" s="3"/>
      <c r="L349" s="3" t="s">
        <v>1263</v>
      </c>
      <c r="M349" s="9">
        <v>4</v>
      </c>
      <c r="N349" s="9">
        <v>2024</v>
      </c>
      <c r="O349" s="3" t="s">
        <v>20</v>
      </c>
      <c r="P349" s="9">
        <v>24</v>
      </c>
      <c r="Q349" s="9">
        <f>N349+P349/12</f>
        <v>2026</v>
      </c>
      <c r="R349" s="9">
        <f>Q349+P349/12</f>
        <v>2028</v>
      </c>
      <c r="S349" s="9">
        <f>R349+P349/12</f>
        <v>2030</v>
      </c>
      <c r="T349" s="3" t="s">
        <v>21</v>
      </c>
    </row>
    <row r="350" spans="1:20" x14ac:dyDescent="0.25">
      <c r="A350" s="2" t="str">
        <f>HYPERLINK("https://nddot-ixmultiasset.biprod.cloud/#/asset/inventory/nbibridges/1006", "23-129-08.0")</f>
        <v>23-129-08.0</v>
      </c>
      <c r="B350" s="3" t="s">
        <v>347</v>
      </c>
      <c r="C350" s="3" t="s">
        <v>37</v>
      </c>
      <c r="D350" s="3" t="s">
        <v>98</v>
      </c>
      <c r="E350" s="3" t="s">
        <v>55</v>
      </c>
      <c r="F350" s="3" t="s">
        <v>16</v>
      </c>
      <c r="G350" s="3" t="s">
        <v>119</v>
      </c>
      <c r="H350" s="3" t="s">
        <v>25</v>
      </c>
      <c r="I350" s="3" t="s">
        <v>1262</v>
      </c>
      <c r="J350" s="3"/>
      <c r="K350" s="3"/>
      <c r="L350" s="3" t="s">
        <v>1263</v>
      </c>
      <c r="M350" s="9">
        <v>4</v>
      </c>
      <c r="N350" s="9">
        <v>2024</v>
      </c>
      <c r="O350" s="3" t="s">
        <v>20</v>
      </c>
      <c r="P350" s="9">
        <v>24</v>
      </c>
      <c r="Q350" s="9">
        <f>N350+P350/12</f>
        <v>2026</v>
      </c>
      <c r="R350" s="9">
        <f>Q350+P350/12</f>
        <v>2028</v>
      </c>
      <c r="S350" s="9">
        <f>R350+P350/12</f>
        <v>2030</v>
      </c>
      <c r="T350" s="3" t="s">
        <v>21</v>
      </c>
    </row>
    <row r="351" spans="1:20" x14ac:dyDescent="0.25">
      <c r="A351" s="4" t="str">
        <f>HYPERLINK("https://nddot-ixmultiasset.biprod.cloud/#/asset/inventory/nbibridges/1339", "23-129-09.0")</f>
        <v>23-129-09.0</v>
      </c>
      <c r="B351" s="5" t="s">
        <v>430</v>
      </c>
      <c r="C351" s="5" t="s">
        <v>37</v>
      </c>
      <c r="D351" s="5" t="s">
        <v>138</v>
      </c>
      <c r="E351" s="5" t="s">
        <v>55</v>
      </c>
      <c r="F351" s="5" t="s">
        <v>16</v>
      </c>
      <c r="G351" s="5" t="s">
        <v>431</v>
      </c>
      <c r="H351" s="5" t="s">
        <v>25</v>
      </c>
      <c r="I351" s="5" t="s">
        <v>1252</v>
      </c>
      <c r="J351" s="5"/>
      <c r="K351" s="5"/>
      <c r="L351" s="5" t="s">
        <v>1269</v>
      </c>
      <c r="M351" s="10">
        <v>10</v>
      </c>
      <c r="N351" s="10">
        <v>2023</v>
      </c>
      <c r="O351" s="5" t="s">
        <v>20</v>
      </c>
      <c r="P351" s="10">
        <v>24</v>
      </c>
      <c r="Q351" s="10">
        <f>N351+P351/12</f>
        <v>2025</v>
      </c>
      <c r="R351" s="10">
        <f>Q351+P351/12</f>
        <v>2027</v>
      </c>
      <c r="S351" s="10">
        <f>R351+P351/12</f>
        <v>2029</v>
      </c>
      <c r="T351" s="5" t="s">
        <v>21</v>
      </c>
    </row>
    <row r="352" spans="1:20" x14ac:dyDescent="0.25">
      <c r="A352" s="4" t="str">
        <f>HYPERLINK("https://nddot-ixmultiasset.biprod.cloud/#/asset/inventory/nbibridges/2103", "23-129-17.0")</f>
        <v>23-129-17.0</v>
      </c>
      <c r="B352" s="5" t="s">
        <v>613</v>
      </c>
      <c r="C352" s="5" t="s">
        <v>37</v>
      </c>
      <c r="D352" s="5" t="s">
        <v>80</v>
      </c>
      <c r="E352" s="5" t="s">
        <v>55</v>
      </c>
      <c r="F352" s="5" t="s">
        <v>16</v>
      </c>
      <c r="G352" s="5" t="s">
        <v>181</v>
      </c>
      <c r="H352" s="5" t="s">
        <v>25</v>
      </c>
      <c r="I352" s="5" t="s">
        <v>1282</v>
      </c>
      <c r="J352" s="5"/>
      <c r="K352" s="5" t="s">
        <v>19</v>
      </c>
      <c r="L352" s="5" t="s">
        <v>1263</v>
      </c>
      <c r="M352" s="10">
        <v>4</v>
      </c>
      <c r="N352" s="10">
        <v>2024</v>
      </c>
      <c r="O352" s="5" t="s">
        <v>20</v>
      </c>
      <c r="P352" s="10">
        <v>24</v>
      </c>
      <c r="Q352" s="10">
        <f>N352+P352/12</f>
        <v>2026</v>
      </c>
      <c r="R352" s="10">
        <f>Q352+P352/12</f>
        <v>2028</v>
      </c>
      <c r="S352" s="10">
        <f>R352+P352/12</f>
        <v>2030</v>
      </c>
      <c r="T352" s="5" t="s">
        <v>21</v>
      </c>
    </row>
    <row r="353" spans="1:20" x14ac:dyDescent="0.25">
      <c r="A353" s="4" t="str">
        <f>HYPERLINK("https://nddot-ixmultiasset.biprod.cloud/#/asset/inventory/nbibridges/1512", "23-130-18.0")</f>
        <v>23-130-18.0</v>
      </c>
      <c r="B353" s="5" t="s">
        <v>471</v>
      </c>
      <c r="C353" s="5" t="s">
        <v>37</v>
      </c>
      <c r="D353" s="5" t="s">
        <v>80</v>
      </c>
      <c r="E353" s="5" t="s">
        <v>55</v>
      </c>
      <c r="F353" s="5" t="s">
        <v>16</v>
      </c>
      <c r="G353" s="5" t="s">
        <v>81</v>
      </c>
      <c r="H353" s="5" t="s">
        <v>25</v>
      </c>
      <c r="I353" s="5" t="s">
        <v>1282</v>
      </c>
      <c r="J353" s="5"/>
      <c r="K353" s="5" t="s">
        <v>19</v>
      </c>
      <c r="L353" s="5" t="s">
        <v>1263</v>
      </c>
      <c r="M353" s="10">
        <v>4</v>
      </c>
      <c r="N353" s="10">
        <v>2024</v>
      </c>
      <c r="O353" s="5" t="s">
        <v>20</v>
      </c>
      <c r="P353" s="10">
        <v>24</v>
      </c>
      <c r="Q353" s="10">
        <f>N353+P353/12</f>
        <v>2026</v>
      </c>
      <c r="R353" s="10">
        <f>Q353+P353/12</f>
        <v>2028</v>
      </c>
      <c r="S353" s="10">
        <f>R353+P353/12</f>
        <v>2030</v>
      </c>
      <c r="T353" s="5" t="s">
        <v>21</v>
      </c>
    </row>
    <row r="354" spans="1:20" x14ac:dyDescent="0.25">
      <c r="A354" s="2" t="str">
        <f>HYPERLINK("https://nddot-ixmultiasset.biprod.cloud/#/asset/inventory/nbibridges/2098", "23-131-12.1")</f>
        <v>23-131-12.1</v>
      </c>
      <c r="B354" s="3" t="s">
        <v>612</v>
      </c>
      <c r="C354" s="3" t="s">
        <v>37</v>
      </c>
      <c r="D354" s="3" t="s">
        <v>98</v>
      </c>
      <c r="E354" s="3" t="s">
        <v>55</v>
      </c>
      <c r="F354" s="3" t="s">
        <v>16</v>
      </c>
      <c r="G354" s="3" t="s">
        <v>171</v>
      </c>
      <c r="H354" s="3" t="s">
        <v>18</v>
      </c>
      <c r="I354" s="3" t="s">
        <v>1274</v>
      </c>
      <c r="J354" s="3"/>
      <c r="K354" s="3" t="s">
        <v>19</v>
      </c>
      <c r="L354" s="3" t="s">
        <v>1279</v>
      </c>
      <c r="M354" s="9">
        <v>4</v>
      </c>
      <c r="N354" s="9">
        <v>2025</v>
      </c>
      <c r="O354" s="3" t="s">
        <v>121</v>
      </c>
      <c r="P354" s="9">
        <v>12</v>
      </c>
      <c r="Q354" s="9">
        <f>N354+P354/12</f>
        <v>2026</v>
      </c>
      <c r="R354" s="9">
        <f>Q354+P354/12</f>
        <v>2027</v>
      </c>
      <c r="S354" s="9">
        <f>R354+P354/12</f>
        <v>2028</v>
      </c>
      <c r="T354" s="3" t="s">
        <v>74</v>
      </c>
    </row>
    <row r="355" spans="1:20" x14ac:dyDescent="0.25">
      <c r="A355" s="2" t="str">
        <f>HYPERLINK("https://nddot-ixmultiasset.biprod.cloud/#/asset/inventory/nbibridges/2701", "23-132-22.0")</f>
        <v>23-132-22.0</v>
      </c>
      <c r="B355" s="3" t="s">
        <v>732</v>
      </c>
      <c r="C355" s="3" t="s">
        <v>37</v>
      </c>
      <c r="D355" s="3" t="s">
        <v>80</v>
      </c>
      <c r="E355" s="3" t="s">
        <v>55</v>
      </c>
      <c r="F355" s="3" t="s">
        <v>16</v>
      </c>
      <c r="G355" s="3" t="s">
        <v>338</v>
      </c>
      <c r="H355" s="3" t="s">
        <v>25</v>
      </c>
      <c r="I355" s="3" t="s">
        <v>1252</v>
      </c>
      <c r="J355" s="3"/>
      <c r="K355" s="3"/>
      <c r="L355" s="3" t="s">
        <v>1284</v>
      </c>
      <c r="M355" s="9">
        <v>10</v>
      </c>
      <c r="N355" s="9">
        <v>2021</v>
      </c>
      <c r="O355" s="3" t="s">
        <v>35</v>
      </c>
      <c r="P355" s="9">
        <v>48</v>
      </c>
      <c r="Q355" s="9">
        <f>N355+P355/12</f>
        <v>2025</v>
      </c>
      <c r="R355" s="9">
        <f>Q355+P355/12</f>
        <v>2029</v>
      </c>
      <c r="S355" s="9">
        <f>R355+P355/12</f>
        <v>2033</v>
      </c>
      <c r="T355" s="3" t="s">
        <v>21</v>
      </c>
    </row>
    <row r="356" spans="1:20" x14ac:dyDescent="0.25">
      <c r="A356" s="4" t="str">
        <f>HYPERLINK("https://nddot-ixmultiasset.biprod.cloud/#/asset/inventory/nbibridges/2708", "23-133-12.0")</f>
        <v>23-133-12.0</v>
      </c>
      <c r="B356" s="5" t="s">
        <v>737</v>
      </c>
      <c r="C356" s="5" t="s">
        <v>37</v>
      </c>
      <c r="D356" s="5" t="s">
        <v>98</v>
      </c>
      <c r="E356" s="5" t="s">
        <v>55</v>
      </c>
      <c r="F356" s="5" t="s">
        <v>16</v>
      </c>
      <c r="G356" s="5" t="s">
        <v>176</v>
      </c>
      <c r="H356" s="5" t="s">
        <v>25</v>
      </c>
      <c r="I356" s="5" t="s">
        <v>1262</v>
      </c>
      <c r="J356" s="5"/>
      <c r="K356" s="5"/>
      <c r="L356" s="5" t="s">
        <v>1263</v>
      </c>
      <c r="M356" s="10">
        <v>4</v>
      </c>
      <c r="N356" s="10">
        <v>2024</v>
      </c>
      <c r="O356" s="5" t="s">
        <v>20</v>
      </c>
      <c r="P356" s="10">
        <v>24</v>
      </c>
      <c r="Q356" s="10">
        <f>N356+P356/12</f>
        <v>2026</v>
      </c>
      <c r="R356" s="10">
        <f>Q356+P356/12</f>
        <v>2028</v>
      </c>
      <c r="S356" s="10">
        <f>R356+P356/12</f>
        <v>2030</v>
      </c>
      <c r="T356" s="5" t="s">
        <v>21</v>
      </c>
    </row>
    <row r="357" spans="1:20" x14ac:dyDescent="0.25">
      <c r="A357" s="4" t="str">
        <f>HYPERLINK("https://nddot-ixmultiasset.biprod.cloud/#/asset/inventory/nbibridges/3034", "23-133-13.0")</f>
        <v>23-133-13.0</v>
      </c>
      <c r="B357" s="5" t="s">
        <v>794</v>
      </c>
      <c r="C357" s="5" t="s">
        <v>37</v>
      </c>
      <c r="D357" s="5" t="s">
        <v>98</v>
      </c>
      <c r="E357" s="5" t="s">
        <v>15</v>
      </c>
      <c r="F357" s="5" t="s">
        <v>16</v>
      </c>
      <c r="G357" s="5" t="s">
        <v>431</v>
      </c>
      <c r="H357" s="5" t="s">
        <v>18</v>
      </c>
      <c r="I357" s="5" t="s">
        <v>1258</v>
      </c>
      <c r="J357" s="5"/>
      <c r="K357" s="5"/>
      <c r="L357" s="5" t="s">
        <v>1263</v>
      </c>
      <c r="M357" s="10">
        <v>4</v>
      </c>
      <c r="N357" s="10">
        <v>2024</v>
      </c>
      <c r="O357" s="5" t="s">
        <v>20</v>
      </c>
      <c r="P357" s="10">
        <v>24</v>
      </c>
      <c r="Q357" s="10">
        <f>N357+P357/12</f>
        <v>2026</v>
      </c>
      <c r="R357" s="10">
        <f>Q357+P357/12</f>
        <v>2028</v>
      </c>
      <c r="S357" s="10">
        <f>R357+P357/12</f>
        <v>2030</v>
      </c>
      <c r="T357" s="5" t="s">
        <v>21</v>
      </c>
    </row>
    <row r="358" spans="1:20" x14ac:dyDescent="0.25">
      <c r="A358" s="2" t="str">
        <f>HYPERLINK("https://nddot-ixmultiasset.biprod.cloud/#/asset/inventory/nbibridges/3327", "23-133-22.0")</f>
        <v>23-133-22.0</v>
      </c>
      <c r="B358" s="3" t="s">
        <v>844</v>
      </c>
      <c r="C358" s="3" t="s">
        <v>37</v>
      </c>
      <c r="D358" s="3" t="s">
        <v>80</v>
      </c>
      <c r="E358" s="3" t="s">
        <v>55</v>
      </c>
      <c r="F358" s="3" t="s">
        <v>16</v>
      </c>
      <c r="G358" s="3" t="s">
        <v>66</v>
      </c>
      <c r="H358" s="3" t="s">
        <v>25</v>
      </c>
      <c r="I358" s="3" t="s">
        <v>1262</v>
      </c>
      <c r="J358" s="3"/>
      <c r="K358" s="3"/>
      <c r="L358" s="3" t="s">
        <v>1269</v>
      </c>
      <c r="M358" s="9">
        <v>10</v>
      </c>
      <c r="N358" s="9">
        <v>2023</v>
      </c>
      <c r="O358" s="3" t="s">
        <v>20</v>
      </c>
      <c r="P358" s="9">
        <v>24</v>
      </c>
      <c r="Q358" s="9">
        <f>N358+P358/12</f>
        <v>2025</v>
      </c>
      <c r="R358" s="9">
        <f>Q358+P358/12</f>
        <v>2027</v>
      </c>
      <c r="S358" s="9">
        <f>R358+P358/12</f>
        <v>2029</v>
      </c>
      <c r="T358" s="3" t="s">
        <v>21</v>
      </c>
    </row>
    <row r="359" spans="1:20" x14ac:dyDescent="0.25">
      <c r="A359" s="4" t="str">
        <f>HYPERLINK("https://nddot-ixmultiasset.biprod.cloud/#/asset/inventory/nbibridges/3504", "23-135-16.0")</f>
        <v>23-135-16.0</v>
      </c>
      <c r="B359" s="5" t="s">
        <v>885</v>
      </c>
      <c r="C359" s="5" t="s">
        <v>37</v>
      </c>
      <c r="D359" s="5" t="s">
        <v>98</v>
      </c>
      <c r="E359" s="5" t="s">
        <v>55</v>
      </c>
      <c r="F359" s="5" t="s">
        <v>16</v>
      </c>
      <c r="G359" s="5" t="s">
        <v>66</v>
      </c>
      <c r="H359" s="5" t="s">
        <v>25</v>
      </c>
      <c r="I359" s="5" t="s">
        <v>1262</v>
      </c>
      <c r="J359" s="5"/>
      <c r="K359" s="5"/>
      <c r="L359" s="5" t="s">
        <v>1263</v>
      </c>
      <c r="M359" s="10">
        <v>4</v>
      </c>
      <c r="N359" s="10">
        <v>2024</v>
      </c>
      <c r="O359" s="5" t="s">
        <v>20</v>
      </c>
      <c r="P359" s="10">
        <v>24</v>
      </c>
      <c r="Q359" s="10">
        <f>N359+P359/12</f>
        <v>2026</v>
      </c>
      <c r="R359" s="10">
        <f>Q359+P359/12</f>
        <v>2028</v>
      </c>
      <c r="S359" s="10">
        <f>R359+P359/12</f>
        <v>2030</v>
      </c>
      <c r="T359" s="5" t="s">
        <v>21</v>
      </c>
    </row>
    <row r="360" spans="1:20" x14ac:dyDescent="0.25">
      <c r="A360" s="4" t="str">
        <f>HYPERLINK("https://nddot-ixmultiasset.biprod.cloud/#/asset/inventory/nbibridges/3279", "23-135-18.0")</f>
        <v>23-135-18.0</v>
      </c>
      <c r="B360" s="5" t="s">
        <v>836</v>
      </c>
      <c r="C360" s="5" t="s">
        <v>37</v>
      </c>
      <c r="D360" s="5" t="s">
        <v>98</v>
      </c>
      <c r="E360" s="5" t="s">
        <v>55</v>
      </c>
      <c r="F360" s="5" t="s">
        <v>16</v>
      </c>
      <c r="G360" s="5" t="s">
        <v>171</v>
      </c>
      <c r="H360" s="5" t="s">
        <v>94</v>
      </c>
      <c r="I360" s="5" t="s">
        <v>1274</v>
      </c>
      <c r="J360" s="5"/>
      <c r="K360" s="5" t="s">
        <v>95</v>
      </c>
      <c r="L360" s="5"/>
      <c r="M360" s="10"/>
      <c r="N360" s="10"/>
      <c r="O360" s="5" t="s">
        <v>96</v>
      </c>
      <c r="P360" s="10">
        <v>0</v>
      </c>
      <c r="Q360" s="10">
        <f>N360+P360/12</f>
        <v>0</v>
      </c>
      <c r="R360" s="10">
        <f>Q360+P360/12</f>
        <v>0</v>
      </c>
      <c r="S360" s="10">
        <f>R360+P360/12</f>
        <v>0</v>
      </c>
      <c r="T360" s="5" t="s">
        <v>21</v>
      </c>
    </row>
    <row r="361" spans="1:20" x14ac:dyDescent="0.25">
      <c r="A361" s="4" t="str">
        <f>HYPERLINK("https://nddot-ixmultiasset.biprod.cloud/#/asset/inventory/nbibridges/3588", "23-137-22.0")</f>
        <v>23-137-22.0</v>
      </c>
      <c r="B361" s="5" t="s">
        <v>904</v>
      </c>
      <c r="C361" s="5" t="s">
        <v>37</v>
      </c>
      <c r="D361" s="5" t="s">
        <v>98</v>
      </c>
      <c r="E361" s="5" t="s">
        <v>15</v>
      </c>
      <c r="F361" s="5" t="s">
        <v>16</v>
      </c>
      <c r="G361" s="5" t="s">
        <v>24</v>
      </c>
      <c r="H361" s="5" t="s">
        <v>25</v>
      </c>
      <c r="I361" s="5" t="s">
        <v>1275</v>
      </c>
      <c r="J361" s="5"/>
      <c r="K361" s="5" t="s">
        <v>202</v>
      </c>
      <c r="L361" s="5" t="s">
        <v>1269</v>
      </c>
      <c r="M361" s="10">
        <v>10</v>
      </c>
      <c r="N361" s="10">
        <v>2023</v>
      </c>
      <c r="O361" s="5" t="s">
        <v>20</v>
      </c>
      <c r="P361" s="10">
        <v>24</v>
      </c>
      <c r="Q361" s="10">
        <f>N361+P361/12</f>
        <v>2025</v>
      </c>
      <c r="R361" s="10">
        <f>Q361+P361/12</f>
        <v>2027</v>
      </c>
      <c r="S361" s="10">
        <f>R361+P361/12</f>
        <v>2029</v>
      </c>
      <c r="T361" s="5" t="s">
        <v>21</v>
      </c>
    </row>
    <row r="362" spans="1:20" x14ac:dyDescent="0.25">
      <c r="A362" s="4" t="str">
        <f>HYPERLINK("https://nddot-ixmultiasset.biprod.cloud/#/asset/inventory/nbibridges/3981", "23-137-24.0")</f>
        <v>23-137-24.0</v>
      </c>
      <c r="B362" s="5" t="s">
        <v>981</v>
      </c>
      <c r="C362" s="5" t="s">
        <v>37</v>
      </c>
      <c r="D362" s="5" t="s">
        <v>80</v>
      </c>
      <c r="E362" s="5" t="s">
        <v>15</v>
      </c>
      <c r="F362" s="5" t="s">
        <v>16</v>
      </c>
      <c r="G362" s="5" t="s">
        <v>748</v>
      </c>
      <c r="H362" s="5" t="s">
        <v>25</v>
      </c>
      <c r="I362" s="5" t="s">
        <v>1252</v>
      </c>
      <c r="J362" s="5"/>
      <c r="K362" s="5"/>
      <c r="L362" s="5" t="s">
        <v>1263</v>
      </c>
      <c r="M362" s="10">
        <v>4</v>
      </c>
      <c r="N362" s="10">
        <v>2024</v>
      </c>
      <c r="O362" s="5" t="s">
        <v>20</v>
      </c>
      <c r="P362" s="10">
        <v>24</v>
      </c>
      <c r="Q362" s="10">
        <f>N362+P362/12</f>
        <v>2026</v>
      </c>
      <c r="R362" s="10">
        <f>Q362+P362/12</f>
        <v>2028</v>
      </c>
      <c r="S362" s="10">
        <f>R362+P362/12</f>
        <v>2030</v>
      </c>
      <c r="T362" s="5" t="s">
        <v>21</v>
      </c>
    </row>
    <row r="363" spans="1:20" x14ac:dyDescent="0.25">
      <c r="A363" s="2" t="str">
        <f>HYPERLINK("https://nddot-ixmultiasset.biprod.cloud/#/asset/inventory/nbibridges/4247", "23-138-23.0")</f>
        <v>23-138-23.0</v>
      </c>
      <c r="B363" s="3" t="s">
        <v>1017</v>
      </c>
      <c r="C363" s="3" t="s">
        <v>37</v>
      </c>
      <c r="D363" s="3" t="s">
        <v>80</v>
      </c>
      <c r="E363" s="3" t="s">
        <v>55</v>
      </c>
      <c r="F363" s="3" t="s">
        <v>16</v>
      </c>
      <c r="G363" s="3" t="s">
        <v>81</v>
      </c>
      <c r="H363" s="3" t="s">
        <v>25</v>
      </c>
      <c r="I363" s="3" t="s">
        <v>1282</v>
      </c>
      <c r="J363" s="3"/>
      <c r="K363" s="3" t="s">
        <v>19</v>
      </c>
      <c r="L363" s="3" t="s">
        <v>1269</v>
      </c>
      <c r="M363" s="9">
        <v>10</v>
      </c>
      <c r="N363" s="9">
        <v>2023</v>
      </c>
      <c r="O363" s="3" t="s">
        <v>20</v>
      </c>
      <c r="P363" s="9">
        <v>24</v>
      </c>
      <c r="Q363" s="9">
        <f>N363+P363/12</f>
        <v>2025</v>
      </c>
      <c r="R363" s="9">
        <f>Q363+P363/12</f>
        <v>2027</v>
      </c>
      <c r="S363" s="9">
        <f>R363+P363/12</f>
        <v>2029</v>
      </c>
      <c r="T363" s="3" t="s">
        <v>21</v>
      </c>
    </row>
    <row r="364" spans="1:20" x14ac:dyDescent="0.25">
      <c r="A364" s="4" t="str">
        <f>HYPERLINK("https://nddot-ixmultiasset.biprod.cloud/#/asset/inventory/nbibridges/4304", "23-138-24.0")</f>
        <v>23-138-24.0</v>
      </c>
      <c r="B364" s="5" t="s">
        <v>1027</v>
      </c>
      <c r="C364" s="5" t="s">
        <v>37</v>
      </c>
      <c r="D364" s="5" t="s">
        <v>80</v>
      </c>
      <c r="E364" s="5" t="s">
        <v>15</v>
      </c>
      <c r="F364" s="5" t="s">
        <v>16</v>
      </c>
      <c r="G364" s="5" t="s">
        <v>39</v>
      </c>
      <c r="H364" s="5" t="s">
        <v>25</v>
      </c>
      <c r="I364" s="5" t="s">
        <v>1252</v>
      </c>
      <c r="J364" s="5"/>
      <c r="K364" s="5"/>
      <c r="L364" s="5" t="s">
        <v>1284</v>
      </c>
      <c r="M364" s="10">
        <v>10</v>
      </c>
      <c r="N364" s="10">
        <v>2021</v>
      </c>
      <c r="O364" s="5" t="s">
        <v>35</v>
      </c>
      <c r="P364" s="10">
        <v>48</v>
      </c>
      <c r="Q364" s="10">
        <f>N364+P364/12</f>
        <v>2025</v>
      </c>
      <c r="R364" s="10">
        <f>Q364+P364/12</f>
        <v>2029</v>
      </c>
      <c r="S364" s="10">
        <f>R364+P364/12</f>
        <v>2033</v>
      </c>
      <c r="T364" s="5" t="s">
        <v>21</v>
      </c>
    </row>
    <row r="365" spans="1:20" x14ac:dyDescent="0.25">
      <c r="A365" s="2" t="str">
        <f>HYPERLINK("https://nddot-ixmultiasset.biprod.cloud/#/asset/inventory/nbibridges/4433", "23-139-24.0")</f>
        <v>23-139-24.0</v>
      </c>
      <c r="B365" s="3" t="s">
        <v>1047</v>
      </c>
      <c r="C365" s="3" t="s">
        <v>37</v>
      </c>
      <c r="D365" s="3" t="s">
        <v>98</v>
      </c>
      <c r="E365" s="3" t="s">
        <v>55</v>
      </c>
      <c r="F365" s="3" t="s">
        <v>16</v>
      </c>
      <c r="G365" s="3" t="s">
        <v>355</v>
      </c>
      <c r="H365" s="3" t="s">
        <v>25</v>
      </c>
      <c r="I365" s="3" t="s">
        <v>1262</v>
      </c>
      <c r="J365" s="3"/>
      <c r="K365" s="3"/>
      <c r="L365" s="3" t="s">
        <v>1269</v>
      </c>
      <c r="M365" s="9">
        <v>10</v>
      </c>
      <c r="N365" s="9">
        <v>2023</v>
      </c>
      <c r="O365" s="3" t="s">
        <v>20</v>
      </c>
      <c r="P365" s="9">
        <v>24</v>
      </c>
      <c r="Q365" s="9">
        <f>N365+P365/12</f>
        <v>2025</v>
      </c>
      <c r="R365" s="9">
        <f>Q365+P365/12</f>
        <v>2027</v>
      </c>
      <c r="S365" s="9">
        <f>R365+P365/12</f>
        <v>2029</v>
      </c>
      <c r="T365" s="3" t="s">
        <v>21</v>
      </c>
    </row>
    <row r="366" spans="1:20" x14ac:dyDescent="0.25">
      <c r="A366" s="2" t="str">
        <f>HYPERLINK("https://nddot-ixmultiasset.biprod.cloud/#/asset/inventory/nbibridges/4190", "23-148-11.1")</f>
        <v>23-148-11.1</v>
      </c>
      <c r="B366" s="3" t="s">
        <v>1007</v>
      </c>
      <c r="C366" s="3" t="s">
        <v>37</v>
      </c>
      <c r="D366" s="3" t="s">
        <v>975</v>
      </c>
      <c r="E366" s="3" t="s">
        <v>55</v>
      </c>
      <c r="F366" s="3" t="s">
        <v>16</v>
      </c>
      <c r="G366" s="3" t="s">
        <v>76</v>
      </c>
      <c r="H366" s="3" t="s">
        <v>25</v>
      </c>
      <c r="I366" s="3" t="s">
        <v>1282</v>
      </c>
      <c r="J366" s="3"/>
      <c r="K366" s="3" t="s">
        <v>19</v>
      </c>
      <c r="L366" s="3" t="s">
        <v>1269</v>
      </c>
      <c r="M366" s="9">
        <v>10</v>
      </c>
      <c r="N366" s="9">
        <v>2023</v>
      </c>
      <c r="O366" s="3" t="s">
        <v>20</v>
      </c>
      <c r="P366" s="9">
        <v>24</v>
      </c>
      <c r="Q366" s="9">
        <f>N366+P366/12</f>
        <v>2025</v>
      </c>
      <c r="R366" s="9">
        <f>Q366+P366/12</f>
        <v>2027</v>
      </c>
      <c r="S366" s="9">
        <f>R366+P366/12</f>
        <v>2029</v>
      </c>
      <c r="T366" s="3" t="s">
        <v>21</v>
      </c>
    </row>
    <row r="367" spans="1:20" x14ac:dyDescent="0.25">
      <c r="A367" s="4" t="str">
        <f>HYPERLINK("https://nddot-ixmultiasset.biprod.cloud/#/asset/inventory/nbibridges/4531", "23-148-19.0")</f>
        <v>23-148-19.0</v>
      </c>
      <c r="B367" s="5" t="s">
        <v>1066</v>
      </c>
      <c r="C367" s="5" t="s">
        <v>37</v>
      </c>
      <c r="D367" s="5" t="s">
        <v>975</v>
      </c>
      <c r="E367" s="5" t="s">
        <v>15</v>
      </c>
      <c r="F367" s="5" t="s">
        <v>16</v>
      </c>
      <c r="G367" s="5" t="s">
        <v>222</v>
      </c>
      <c r="H367" s="5" t="s">
        <v>25</v>
      </c>
      <c r="I367" s="5" t="s">
        <v>1252</v>
      </c>
      <c r="J367" s="5"/>
      <c r="K367" s="5"/>
      <c r="L367" s="5" t="s">
        <v>1269</v>
      </c>
      <c r="M367" s="10">
        <v>10</v>
      </c>
      <c r="N367" s="10">
        <v>2023</v>
      </c>
      <c r="O367" s="5" t="s">
        <v>20</v>
      </c>
      <c r="P367" s="10">
        <v>24</v>
      </c>
      <c r="Q367" s="10">
        <f>N367+P367/12</f>
        <v>2025</v>
      </c>
      <c r="R367" s="10">
        <f>Q367+P367/12</f>
        <v>2027</v>
      </c>
      <c r="S367" s="10">
        <f>R367+P367/12</f>
        <v>2029</v>
      </c>
      <c r="T367" s="5" t="s">
        <v>21</v>
      </c>
    </row>
    <row r="368" spans="1:20" x14ac:dyDescent="0.25">
      <c r="A368" s="4" t="str">
        <f>HYPERLINK("https://nddot-ixmultiasset.biprod.cloud/#/asset/inventory/nbibridges/4844", "23-148-23.0")</f>
        <v>23-148-23.0</v>
      </c>
      <c r="B368" s="5" t="s">
        <v>1125</v>
      </c>
      <c r="C368" s="5" t="s">
        <v>37</v>
      </c>
      <c r="D368" s="5" t="s">
        <v>23</v>
      </c>
      <c r="E368" s="5" t="s">
        <v>15</v>
      </c>
      <c r="F368" s="5" t="s">
        <v>16</v>
      </c>
      <c r="G368" s="5" t="s">
        <v>222</v>
      </c>
      <c r="H368" s="5" t="s">
        <v>25</v>
      </c>
      <c r="I368" s="5" t="s">
        <v>1282</v>
      </c>
      <c r="J368" s="5"/>
      <c r="K368" s="5"/>
      <c r="L368" s="5" t="s">
        <v>1269</v>
      </c>
      <c r="M368" s="10">
        <v>10</v>
      </c>
      <c r="N368" s="10">
        <v>2023</v>
      </c>
      <c r="O368" s="5" t="s">
        <v>20</v>
      </c>
      <c r="P368" s="10">
        <v>24</v>
      </c>
      <c r="Q368" s="10">
        <f>N368+P368/12</f>
        <v>2025</v>
      </c>
      <c r="R368" s="10">
        <f>Q368+P368/12</f>
        <v>2027</v>
      </c>
      <c r="S368" s="10">
        <f>R368+P368/12</f>
        <v>2029</v>
      </c>
      <c r="T368" s="5" t="s">
        <v>21</v>
      </c>
    </row>
    <row r="369" spans="1:20" x14ac:dyDescent="0.25">
      <c r="A369" s="2" t="str">
        <f>HYPERLINK("https://nddot-ixmultiasset.biprod.cloud/#/asset/inventory/nbibridges/4004", "37-101-08.0")</f>
        <v>37-101-08.0</v>
      </c>
      <c r="B369" s="3" t="s">
        <v>984</v>
      </c>
      <c r="C369" s="3" t="s">
        <v>225</v>
      </c>
      <c r="D369" s="3" t="s">
        <v>975</v>
      </c>
      <c r="E369" s="3" t="s">
        <v>15</v>
      </c>
      <c r="F369" s="3" t="s">
        <v>16</v>
      </c>
      <c r="G369" s="3" t="s">
        <v>632</v>
      </c>
      <c r="H369" s="3" t="s">
        <v>25</v>
      </c>
      <c r="I369" s="3" t="s">
        <v>1252</v>
      </c>
      <c r="J369" s="3"/>
      <c r="K369" s="3"/>
      <c r="L369" s="3" t="s">
        <v>1260</v>
      </c>
      <c r="M369" s="9">
        <v>8</v>
      </c>
      <c r="N369" s="9">
        <v>2024</v>
      </c>
      <c r="O369" s="3" t="s">
        <v>20</v>
      </c>
      <c r="P369" s="9">
        <v>24</v>
      </c>
      <c r="Q369" s="9">
        <f>N369+P369/12</f>
        <v>2026</v>
      </c>
      <c r="R369" s="9">
        <f>Q369+P369/12</f>
        <v>2028</v>
      </c>
      <c r="S369" s="9">
        <f>R369+P369/12</f>
        <v>2030</v>
      </c>
      <c r="T369" s="3" t="s">
        <v>21</v>
      </c>
    </row>
    <row r="370" spans="1:20" x14ac:dyDescent="0.25">
      <c r="A370" s="2" t="str">
        <f>HYPERLINK("https://nddot-ixmultiasset.biprod.cloud/#/asset/inventory/nbibridges/3968", "37-101-18.0")</f>
        <v>37-101-18.0</v>
      </c>
      <c r="B370" s="3" t="s">
        <v>974</v>
      </c>
      <c r="C370" s="3" t="s">
        <v>225</v>
      </c>
      <c r="D370" s="3" t="s">
        <v>975</v>
      </c>
      <c r="E370" s="3" t="s">
        <v>15</v>
      </c>
      <c r="F370" s="3" t="s">
        <v>16</v>
      </c>
      <c r="G370" s="3" t="s">
        <v>222</v>
      </c>
      <c r="H370" s="3" t="s">
        <v>25</v>
      </c>
      <c r="I370" s="3" t="s">
        <v>1282</v>
      </c>
      <c r="J370" s="3"/>
      <c r="K370" s="3"/>
      <c r="L370" s="3" t="s">
        <v>1269</v>
      </c>
      <c r="M370" s="9">
        <v>10</v>
      </c>
      <c r="N370" s="9">
        <v>2023</v>
      </c>
      <c r="O370" s="3" t="s">
        <v>20</v>
      </c>
      <c r="P370" s="9">
        <v>24</v>
      </c>
      <c r="Q370" s="9">
        <f>N370+P370/12</f>
        <v>2025</v>
      </c>
      <c r="R370" s="9">
        <f>Q370+P370/12</f>
        <v>2027</v>
      </c>
      <c r="S370" s="9">
        <f>R370+P370/12</f>
        <v>2029</v>
      </c>
      <c r="T370" s="3" t="s">
        <v>21</v>
      </c>
    </row>
    <row r="371" spans="1:20" x14ac:dyDescent="0.25">
      <c r="A371" s="4" t="str">
        <f>HYPERLINK("https://nddot-ixmultiasset.biprod.cloud/#/asset/inventory/nbibridges/4024", "37-105-01.0")</f>
        <v>37-105-01.0</v>
      </c>
      <c r="B371" s="5" t="s">
        <v>987</v>
      </c>
      <c r="C371" s="5" t="s">
        <v>225</v>
      </c>
      <c r="D371" s="5" t="s">
        <v>102</v>
      </c>
      <c r="E371" s="5" t="s">
        <v>15</v>
      </c>
      <c r="F371" s="5" t="s">
        <v>16</v>
      </c>
      <c r="G371" s="5" t="s">
        <v>76</v>
      </c>
      <c r="H371" s="5" t="s">
        <v>18</v>
      </c>
      <c r="I371" s="5" t="s">
        <v>1274</v>
      </c>
      <c r="J371" s="5"/>
      <c r="K371" s="5" t="s">
        <v>19</v>
      </c>
      <c r="L371" s="5" t="s">
        <v>1260</v>
      </c>
      <c r="M371" s="10">
        <v>8</v>
      </c>
      <c r="N371" s="10">
        <v>2024</v>
      </c>
      <c r="O371" s="5" t="s">
        <v>20</v>
      </c>
      <c r="P371" s="10">
        <v>24</v>
      </c>
      <c r="Q371" s="10">
        <f>N371+P371/12</f>
        <v>2026</v>
      </c>
      <c r="R371" s="10">
        <f>Q371+P371/12</f>
        <v>2028</v>
      </c>
      <c r="S371" s="10">
        <f>R371+P371/12</f>
        <v>2030</v>
      </c>
      <c r="T371" s="5" t="s">
        <v>74</v>
      </c>
    </row>
    <row r="372" spans="1:20" x14ac:dyDescent="0.25">
      <c r="A372" s="4" t="str">
        <f>HYPERLINK("https://nddot-ixmultiasset.biprod.cloud/#/asset/inventory/nbibridges/4331", "37-105-08.0")</f>
        <v>37-105-08.0</v>
      </c>
      <c r="B372" s="5" t="s">
        <v>1031</v>
      </c>
      <c r="C372" s="5" t="s">
        <v>225</v>
      </c>
      <c r="D372" s="5" t="s">
        <v>23</v>
      </c>
      <c r="E372" s="5" t="s">
        <v>15</v>
      </c>
      <c r="F372" s="5" t="s">
        <v>16</v>
      </c>
      <c r="G372" s="5" t="s">
        <v>632</v>
      </c>
      <c r="H372" s="5" t="s">
        <v>25</v>
      </c>
      <c r="I372" s="5" t="s">
        <v>1277</v>
      </c>
      <c r="J372" s="5"/>
      <c r="K372" s="5" t="s">
        <v>202</v>
      </c>
      <c r="L372" s="5" t="s">
        <v>1260</v>
      </c>
      <c r="M372" s="10">
        <v>8</v>
      </c>
      <c r="N372" s="10">
        <v>2024</v>
      </c>
      <c r="O372" s="5" t="s">
        <v>20</v>
      </c>
      <c r="P372" s="10">
        <v>24</v>
      </c>
      <c r="Q372" s="10">
        <f>N372+P372/12</f>
        <v>2026</v>
      </c>
      <c r="R372" s="10">
        <f>Q372+P372/12</f>
        <v>2028</v>
      </c>
      <c r="S372" s="10">
        <f>R372+P372/12</f>
        <v>2030</v>
      </c>
      <c r="T372" s="5" t="s">
        <v>21</v>
      </c>
    </row>
    <row r="373" spans="1:20" x14ac:dyDescent="0.25">
      <c r="A373" s="4" t="str">
        <f>HYPERLINK("https://nddot-ixmultiasset.biprod.cloud/#/asset/inventory/nbibridges/4337", "37-106-08.0")</f>
        <v>37-106-08.0</v>
      </c>
      <c r="B373" s="5" t="s">
        <v>1033</v>
      </c>
      <c r="C373" s="5" t="s">
        <v>225</v>
      </c>
      <c r="D373" s="5" t="s">
        <v>102</v>
      </c>
      <c r="E373" s="5" t="s">
        <v>15</v>
      </c>
      <c r="F373" s="5" t="s">
        <v>16</v>
      </c>
      <c r="G373" s="5" t="s">
        <v>222</v>
      </c>
      <c r="H373" s="5" t="s">
        <v>25</v>
      </c>
      <c r="I373" s="5" t="s">
        <v>1262</v>
      </c>
      <c r="J373" s="5"/>
      <c r="K373" s="5"/>
      <c r="L373" s="5" t="s">
        <v>1260</v>
      </c>
      <c r="M373" s="10">
        <v>8</v>
      </c>
      <c r="N373" s="10">
        <v>2024</v>
      </c>
      <c r="O373" s="5" t="s">
        <v>20</v>
      </c>
      <c r="P373" s="10">
        <v>24</v>
      </c>
      <c r="Q373" s="10">
        <f>N373+P373/12</f>
        <v>2026</v>
      </c>
      <c r="R373" s="10">
        <f>Q373+P373/12</f>
        <v>2028</v>
      </c>
      <c r="S373" s="10">
        <f>R373+P373/12</f>
        <v>2030</v>
      </c>
      <c r="T373" s="5" t="s">
        <v>21</v>
      </c>
    </row>
    <row r="374" spans="1:20" x14ac:dyDescent="0.25">
      <c r="A374" s="2" t="str">
        <f>HYPERLINK("https://nddot-ixmultiasset.biprod.cloud/#/asset/inventory/nbibridges/4511", "37-107-04.0")</f>
        <v>37-107-04.0</v>
      </c>
      <c r="B374" s="3" t="s">
        <v>1062</v>
      </c>
      <c r="C374" s="3" t="s">
        <v>225</v>
      </c>
      <c r="D374" s="3" t="s">
        <v>102</v>
      </c>
      <c r="E374" s="3" t="s">
        <v>15</v>
      </c>
      <c r="F374" s="3" t="s">
        <v>16</v>
      </c>
      <c r="G374" s="3" t="s">
        <v>355</v>
      </c>
      <c r="H374" s="3" t="s">
        <v>25</v>
      </c>
      <c r="I374" s="3" t="s">
        <v>1262</v>
      </c>
      <c r="J374" s="3"/>
      <c r="K374" s="3"/>
      <c r="L374" s="3" t="s">
        <v>1260</v>
      </c>
      <c r="M374" s="9">
        <v>8</v>
      </c>
      <c r="N374" s="9">
        <v>2024</v>
      </c>
      <c r="O374" s="3" t="s">
        <v>20</v>
      </c>
      <c r="P374" s="9">
        <v>24</v>
      </c>
      <c r="Q374" s="9">
        <f>N374+P374/12</f>
        <v>2026</v>
      </c>
      <c r="R374" s="9">
        <f>Q374+P374/12</f>
        <v>2028</v>
      </c>
      <c r="S374" s="9">
        <f>R374+P374/12</f>
        <v>2030</v>
      </c>
      <c r="T374" s="3" t="s">
        <v>21</v>
      </c>
    </row>
    <row r="375" spans="1:20" x14ac:dyDescent="0.25">
      <c r="A375" s="2" t="str">
        <f>HYPERLINK("https://nddot-ixmultiasset.biprod.cloud/#/asset/inventory/nbibridges/4739", "37-108-09.0")</f>
        <v>37-108-09.0</v>
      </c>
      <c r="B375" s="3" t="s">
        <v>1112</v>
      </c>
      <c r="C375" s="3" t="s">
        <v>225</v>
      </c>
      <c r="D375" s="3" t="s">
        <v>102</v>
      </c>
      <c r="E375" s="3" t="s">
        <v>15</v>
      </c>
      <c r="F375" s="3" t="s">
        <v>16</v>
      </c>
      <c r="G375" s="3" t="s">
        <v>195</v>
      </c>
      <c r="H375" s="3" t="s">
        <v>18</v>
      </c>
      <c r="I375" s="3" t="s">
        <v>1274</v>
      </c>
      <c r="J375" s="3"/>
      <c r="K375" s="3"/>
      <c r="L375" s="3" t="s">
        <v>1260</v>
      </c>
      <c r="M375" s="9">
        <v>8</v>
      </c>
      <c r="N375" s="9">
        <v>2024</v>
      </c>
      <c r="O375" s="3" t="s">
        <v>20</v>
      </c>
      <c r="P375" s="9">
        <v>24</v>
      </c>
      <c r="Q375" s="9">
        <f>N375+P375/12</f>
        <v>2026</v>
      </c>
      <c r="R375" s="9">
        <f>Q375+P375/12</f>
        <v>2028</v>
      </c>
      <c r="S375" s="9">
        <f>R375+P375/12</f>
        <v>2030</v>
      </c>
      <c r="T375" s="3" t="s">
        <v>74</v>
      </c>
    </row>
    <row r="376" spans="1:20" x14ac:dyDescent="0.25">
      <c r="A376" s="2" t="str">
        <f>HYPERLINK("https://nddot-ixmultiasset.biprod.cloud/#/asset/inventory/nbibridges/4959", "37-110-08.1")</f>
        <v>37-110-08.1</v>
      </c>
      <c r="B376" s="3" t="s">
        <v>1146</v>
      </c>
      <c r="C376" s="3" t="s">
        <v>225</v>
      </c>
      <c r="D376" s="3" t="s">
        <v>102</v>
      </c>
      <c r="E376" s="3" t="s">
        <v>15</v>
      </c>
      <c r="F376" s="3" t="s">
        <v>16</v>
      </c>
      <c r="G376" s="3" t="s">
        <v>181</v>
      </c>
      <c r="H376" s="3" t="s">
        <v>25</v>
      </c>
      <c r="I376" s="3" t="s">
        <v>1262</v>
      </c>
      <c r="J376" s="3"/>
      <c r="K376" s="3"/>
      <c r="L376" s="3" t="s">
        <v>1260</v>
      </c>
      <c r="M376" s="9">
        <v>8</v>
      </c>
      <c r="N376" s="9">
        <v>2024</v>
      </c>
      <c r="O376" s="3" t="s">
        <v>20</v>
      </c>
      <c r="P376" s="9">
        <v>24</v>
      </c>
      <c r="Q376" s="9">
        <f>N376+P376/12</f>
        <v>2026</v>
      </c>
      <c r="R376" s="9">
        <f>Q376+P376/12</f>
        <v>2028</v>
      </c>
      <c r="S376" s="9">
        <f>R376+P376/12</f>
        <v>2030</v>
      </c>
      <c r="T376" s="3" t="s">
        <v>21</v>
      </c>
    </row>
    <row r="377" spans="1:20" x14ac:dyDescent="0.25">
      <c r="A377" s="2" t="str">
        <f>HYPERLINK("https://nddot-ixmultiasset.biprod.cloud/#/asset/inventory/nbibridges/4887", "37-113-09.0")</f>
        <v>37-113-09.0</v>
      </c>
      <c r="B377" s="3" t="s">
        <v>1135</v>
      </c>
      <c r="C377" s="3" t="s">
        <v>225</v>
      </c>
      <c r="D377" s="3" t="s">
        <v>102</v>
      </c>
      <c r="E377" s="3" t="s">
        <v>15</v>
      </c>
      <c r="F377" s="3" t="s">
        <v>16</v>
      </c>
      <c r="G377" s="3" t="s">
        <v>355</v>
      </c>
      <c r="H377" s="3" t="s">
        <v>18</v>
      </c>
      <c r="I377" s="3" t="s">
        <v>1262</v>
      </c>
      <c r="J377" s="3"/>
      <c r="K377" s="3"/>
      <c r="L377" s="3" t="s">
        <v>1260</v>
      </c>
      <c r="M377" s="9">
        <v>8</v>
      </c>
      <c r="N377" s="9">
        <v>2024</v>
      </c>
      <c r="O377" s="3" t="s">
        <v>20</v>
      </c>
      <c r="P377" s="9">
        <v>24</v>
      </c>
      <c r="Q377" s="9">
        <f>N377+P377/12</f>
        <v>2026</v>
      </c>
      <c r="R377" s="9">
        <f>Q377+P377/12</f>
        <v>2028</v>
      </c>
      <c r="S377" s="9">
        <f>R377+P377/12</f>
        <v>2030</v>
      </c>
      <c r="T377" s="3" t="s">
        <v>21</v>
      </c>
    </row>
    <row r="378" spans="1:20" x14ac:dyDescent="0.25">
      <c r="A378" s="2" t="str">
        <f>HYPERLINK("https://nddot-ixmultiasset.biprod.cloud/#/asset/inventory/nbibridges/5168", "37-117-15.1")</f>
        <v>37-117-15.1</v>
      </c>
      <c r="B378" s="3" t="s">
        <v>1210</v>
      </c>
      <c r="C378" s="3" t="s">
        <v>225</v>
      </c>
      <c r="D378" s="3" t="s">
        <v>102</v>
      </c>
      <c r="E378" s="3" t="s">
        <v>1211</v>
      </c>
      <c r="F378" s="3" t="s">
        <v>16</v>
      </c>
      <c r="G378" s="3" t="s">
        <v>358</v>
      </c>
      <c r="H378" s="3" t="s">
        <v>25</v>
      </c>
      <c r="I378" s="3" t="s">
        <v>1262</v>
      </c>
      <c r="J378" s="3"/>
      <c r="K378" s="3"/>
      <c r="L378" s="3" t="s">
        <v>1265</v>
      </c>
      <c r="M378" s="9">
        <v>10</v>
      </c>
      <c r="N378" s="9">
        <v>2024</v>
      </c>
      <c r="O378" s="3" t="s">
        <v>20</v>
      </c>
      <c r="P378" s="9">
        <v>24</v>
      </c>
      <c r="Q378" s="9">
        <f>N378+P378/12</f>
        <v>2026</v>
      </c>
      <c r="R378" s="9">
        <f>Q378+P378/12</f>
        <v>2028</v>
      </c>
      <c r="S378" s="9">
        <f>R378+P378/12</f>
        <v>2030</v>
      </c>
      <c r="T378" s="3" t="s">
        <v>21</v>
      </c>
    </row>
    <row r="379" spans="1:20" x14ac:dyDescent="0.25">
      <c r="A379" s="2" t="str">
        <f>HYPERLINK("https://nddot-ixmultiasset.biprod.cloud/#/asset/inventory/nbibridges/5020", "37-118-01.0")</f>
        <v>37-118-01.0</v>
      </c>
      <c r="B379" s="3" t="s">
        <v>1153</v>
      </c>
      <c r="C379" s="3" t="s">
        <v>225</v>
      </c>
      <c r="D379" s="3" t="s">
        <v>1154</v>
      </c>
      <c r="E379" s="3" t="s">
        <v>15</v>
      </c>
      <c r="F379" s="3" t="s">
        <v>16</v>
      </c>
      <c r="G379" s="3" t="s">
        <v>66</v>
      </c>
      <c r="H379" s="3" t="s">
        <v>25</v>
      </c>
      <c r="I379" s="3" t="s">
        <v>1277</v>
      </c>
      <c r="J379" s="3"/>
      <c r="K379" s="3" t="s">
        <v>202</v>
      </c>
      <c r="L379" s="3" t="s">
        <v>1266</v>
      </c>
      <c r="M379" s="9">
        <v>7</v>
      </c>
      <c r="N379" s="9">
        <v>2025</v>
      </c>
      <c r="O379" s="3" t="s">
        <v>20</v>
      </c>
      <c r="P379" s="9">
        <v>24</v>
      </c>
      <c r="Q379" s="9">
        <f>N379+P379/12</f>
        <v>2027</v>
      </c>
      <c r="R379" s="9">
        <f>Q379+P379/12</f>
        <v>2029</v>
      </c>
      <c r="S379" s="9">
        <f>R379+P379/12</f>
        <v>2031</v>
      </c>
      <c r="T379" s="3" t="s">
        <v>21</v>
      </c>
    </row>
    <row r="380" spans="1:20" x14ac:dyDescent="0.25">
      <c r="A380" s="2" t="str">
        <f>HYPERLINK("https://nddot-ixmultiasset.biprod.cloud/#/asset/inventory/nbibridges/564", "37-118-14.0")</f>
        <v>37-118-14.0</v>
      </c>
      <c r="B380" s="3" t="s">
        <v>224</v>
      </c>
      <c r="C380" s="3" t="s">
        <v>225</v>
      </c>
      <c r="D380" s="3" t="s">
        <v>102</v>
      </c>
      <c r="E380" s="3" t="s">
        <v>15</v>
      </c>
      <c r="F380" s="3" t="s">
        <v>16</v>
      </c>
      <c r="G380" s="3" t="s">
        <v>226</v>
      </c>
      <c r="H380" s="3" t="s">
        <v>25</v>
      </c>
      <c r="I380" s="3" t="s">
        <v>1275</v>
      </c>
      <c r="J380" s="3"/>
      <c r="K380" s="3"/>
      <c r="L380" s="3" t="s">
        <v>1260</v>
      </c>
      <c r="M380" s="9">
        <v>8</v>
      </c>
      <c r="N380" s="9">
        <v>2024</v>
      </c>
      <c r="O380" s="3" t="s">
        <v>121</v>
      </c>
      <c r="P380" s="9">
        <v>12</v>
      </c>
      <c r="Q380" s="9">
        <f>N380+P380/12</f>
        <v>2025</v>
      </c>
      <c r="R380" s="9">
        <f>Q380+P380/12</f>
        <v>2026</v>
      </c>
      <c r="S380" s="9">
        <f>R380+P380/12</f>
        <v>2027</v>
      </c>
      <c r="T380" s="3" t="s">
        <v>21</v>
      </c>
    </row>
    <row r="381" spans="1:20" x14ac:dyDescent="0.25">
      <c r="A381" s="2" t="str">
        <f>HYPERLINK("https://nddot-ixmultiasset.biprod.cloud/#/asset/inventory/nbibridges/1129", "37-118-16.0")</f>
        <v>37-118-16.0</v>
      </c>
      <c r="B381" s="3" t="s">
        <v>374</v>
      </c>
      <c r="C381" s="3" t="s">
        <v>225</v>
      </c>
      <c r="D381" s="3" t="s">
        <v>102</v>
      </c>
      <c r="E381" s="3" t="s">
        <v>15</v>
      </c>
      <c r="F381" s="3" t="s">
        <v>16</v>
      </c>
      <c r="G381" s="3" t="s">
        <v>84</v>
      </c>
      <c r="H381" s="3" t="s">
        <v>25</v>
      </c>
      <c r="I381" s="3" t="s">
        <v>1262</v>
      </c>
      <c r="J381" s="3"/>
      <c r="K381" s="3"/>
      <c r="L381" s="3" t="s">
        <v>1260</v>
      </c>
      <c r="M381" s="9">
        <v>8</v>
      </c>
      <c r="N381" s="9">
        <v>2024</v>
      </c>
      <c r="O381" s="3" t="s">
        <v>20</v>
      </c>
      <c r="P381" s="9">
        <v>24</v>
      </c>
      <c r="Q381" s="9">
        <f>N381+P381/12</f>
        <v>2026</v>
      </c>
      <c r="R381" s="9">
        <f>Q381+P381/12</f>
        <v>2028</v>
      </c>
      <c r="S381" s="9">
        <f>R381+P381/12</f>
        <v>2030</v>
      </c>
      <c r="T381" s="3" t="s">
        <v>21</v>
      </c>
    </row>
    <row r="382" spans="1:20" x14ac:dyDescent="0.25">
      <c r="A382" s="4" t="str">
        <f>HYPERLINK("https://nddot-ixmultiasset.biprod.cloud/#/asset/inventory/nbibridges/1716", "37-120-02.0")</f>
        <v>37-120-02.0</v>
      </c>
      <c r="B382" s="5" t="s">
        <v>530</v>
      </c>
      <c r="C382" s="5" t="s">
        <v>225</v>
      </c>
      <c r="D382" s="5" t="s">
        <v>105</v>
      </c>
      <c r="E382" s="5" t="s">
        <v>15</v>
      </c>
      <c r="F382" s="5" t="s">
        <v>16</v>
      </c>
      <c r="G382" s="5" t="s">
        <v>353</v>
      </c>
      <c r="H382" s="5" t="s">
        <v>25</v>
      </c>
      <c r="I382" s="5" t="s">
        <v>1276</v>
      </c>
      <c r="J382" s="5"/>
      <c r="K382" s="5" t="s">
        <v>19</v>
      </c>
      <c r="L382" s="5" t="s">
        <v>1266</v>
      </c>
      <c r="M382" s="10">
        <v>7</v>
      </c>
      <c r="N382" s="10">
        <v>2025</v>
      </c>
      <c r="O382" s="5" t="s">
        <v>20</v>
      </c>
      <c r="P382" s="10">
        <v>24</v>
      </c>
      <c r="Q382" s="10">
        <f>N382+P382/12</f>
        <v>2027</v>
      </c>
      <c r="R382" s="10">
        <f>Q382+P382/12</f>
        <v>2029</v>
      </c>
      <c r="S382" s="10">
        <f>R382+P382/12</f>
        <v>2031</v>
      </c>
      <c r="T382" s="5" t="s">
        <v>21</v>
      </c>
    </row>
    <row r="383" spans="1:20" x14ac:dyDescent="0.25">
      <c r="A383" s="2" t="str">
        <f>HYPERLINK("https://nddot-ixmultiasset.biprod.cloud/#/asset/inventory/nbibridges/1774", "37-120-17.0")</f>
        <v>37-120-17.0</v>
      </c>
      <c r="B383" s="3" t="s">
        <v>553</v>
      </c>
      <c r="C383" s="3" t="s">
        <v>225</v>
      </c>
      <c r="D383" s="3" t="s">
        <v>102</v>
      </c>
      <c r="E383" s="3" t="s">
        <v>15</v>
      </c>
      <c r="F383" s="3" t="s">
        <v>16</v>
      </c>
      <c r="G383" s="3" t="s">
        <v>554</v>
      </c>
      <c r="H383" s="3" t="s">
        <v>94</v>
      </c>
      <c r="I383" s="3" t="s">
        <v>1274</v>
      </c>
      <c r="J383" s="3"/>
      <c r="K383" s="3" t="s">
        <v>95</v>
      </c>
      <c r="L383" s="3"/>
      <c r="M383" s="9"/>
      <c r="N383" s="9"/>
      <c r="O383" s="3" t="s">
        <v>96</v>
      </c>
      <c r="P383" s="9">
        <v>0</v>
      </c>
      <c r="Q383" s="9">
        <f>N383+P383/12</f>
        <v>0</v>
      </c>
      <c r="R383" s="9">
        <f>Q383+P383/12</f>
        <v>0</v>
      </c>
      <c r="S383" s="9">
        <f>R383+P383/12</f>
        <v>0</v>
      </c>
      <c r="T383" s="3" t="s">
        <v>74</v>
      </c>
    </row>
    <row r="384" spans="1:20" x14ac:dyDescent="0.25">
      <c r="A384" s="4" t="str">
        <f>HYPERLINK("https://nddot-ixmultiasset.biprod.cloud/#/asset/inventory/nbibridges/2143", "37-122-01.0")</f>
        <v>37-122-01.0</v>
      </c>
      <c r="B384" s="5" t="s">
        <v>619</v>
      </c>
      <c r="C384" s="5" t="s">
        <v>225</v>
      </c>
      <c r="D384" s="5" t="s">
        <v>48</v>
      </c>
      <c r="E384" s="5" t="s">
        <v>15</v>
      </c>
      <c r="F384" s="5" t="s">
        <v>16</v>
      </c>
      <c r="G384" s="5" t="s">
        <v>61</v>
      </c>
      <c r="H384" s="5" t="s">
        <v>25</v>
      </c>
      <c r="I384" s="5" t="s">
        <v>1262</v>
      </c>
      <c r="J384" s="5"/>
      <c r="K384" s="5"/>
      <c r="L384" s="5" t="s">
        <v>1266</v>
      </c>
      <c r="M384" s="10">
        <v>7</v>
      </c>
      <c r="N384" s="10">
        <v>2025</v>
      </c>
      <c r="O384" s="5" t="s">
        <v>20</v>
      </c>
      <c r="P384" s="10">
        <v>24</v>
      </c>
      <c r="Q384" s="10">
        <f>N384+P384/12</f>
        <v>2027</v>
      </c>
      <c r="R384" s="10">
        <f>Q384+P384/12</f>
        <v>2029</v>
      </c>
      <c r="S384" s="10">
        <f>R384+P384/12</f>
        <v>2031</v>
      </c>
      <c r="T384" s="5" t="s">
        <v>21</v>
      </c>
    </row>
    <row r="385" spans="1:20" x14ac:dyDescent="0.25">
      <c r="A385" s="2" t="str">
        <f>HYPERLINK("https://nddot-ixmultiasset.biprod.cloud/#/asset/inventory/nbibridges/2346", "37-123-18.0")</f>
        <v>37-123-18.0</v>
      </c>
      <c r="B385" s="3" t="s">
        <v>665</v>
      </c>
      <c r="C385" s="3" t="s">
        <v>225</v>
      </c>
      <c r="D385" s="3" t="s">
        <v>102</v>
      </c>
      <c r="E385" s="3" t="s">
        <v>15</v>
      </c>
      <c r="F385" s="3" t="s">
        <v>16</v>
      </c>
      <c r="G385" s="3" t="s">
        <v>181</v>
      </c>
      <c r="H385" s="3" t="s">
        <v>25</v>
      </c>
      <c r="I385" s="3" t="s">
        <v>1262</v>
      </c>
      <c r="J385" s="3"/>
      <c r="K385" s="3"/>
      <c r="L385" s="3" t="s">
        <v>1260</v>
      </c>
      <c r="M385" s="9">
        <v>8</v>
      </c>
      <c r="N385" s="9">
        <v>2024</v>
      </c>
      <c r="O385" s="3" t="s">
        <v>20</v>
      </c>
      <c r="P385" s="9">
        <v>24</v>
      </c>
      <c r="Q385" s="9">
        <f>N385+P385/12</f>
        <v>2026</v>
      </c>
      <c r="R385" s="9">
        <f>Q385+P385/12</f>
        <v>2028</v>
      </c>
      <c r="S385" s="9">
        <f>R385+P385/12</f>
        <v>2030</v>
      </c>
      <c r="T385" s="3" t="s">
        <v>21</v>
      </c>
    </row>
    <row r="386" spans="1:20" x14ac:dyDescent="0.25">
      <c r="A386" s="2" t="str">
        <f>HYPERLINK("https://nddot-ixmultiasset.biprod.cloud/#/asset/inventory/nbibridges/5111", "37-126-09.1")</f>
        <v>37-126-09.1</v>
      </c>
      <c r="B386" s="3" t="s">
        <v>1174</v>
      </c>
      <c r="C386" s="3" t="s">
        <v>225</v>
      </c>
      <c r="D386" s="3" t="s">
        <v>102</v>
      </c>
      <c r="E386" s="3" t="s">
        <v>1175</v>
      </c>
      <c r="F386" s="3" t="s">
        <v>16</v>
      </c>
      <c r="G386" s="3" t="s">
        <v>358</v>
      </c>
      <c r="H386" s="3" t="s">
        <v>25</v>
      </c>
      <c r="I386" s="3" t="s">
        <v>1262</v>
      </c>
      <c r="J386" s="3"/>
      <c r="K386" s="3"/>
      <c r="L386" s="3" t="s">
        <v>1257</v>
      </c>
      <c r="M386" s="9">
        <v>11</v>
      </c>
      <c r="N386" s="9">
        <v>2024</v>
      </c>
      <c r="O386" s="3" t="s">
        <v>20</v>
      </c>
      <c r="P386" s="9">
        <v>24</v>
      </c>
      <c r="Q386" s="9">
        <f>N386+P386/12</f>
        <v>2026</v>
      </c>
      <c r="R386" s="9">
        <f>Q386+P386/12</f>
        <v>2028</v>
      </c>
      <c r="S386" s="9">
        <f>R386+P386/12</f>
        <v>2030</v>
      </c>
      <c r="T386" s="3" t="s">
        <v>21</v>
      </c>
    </row>
    <row r="387" spans="1:20" x14ac:dyDescent="0.25">
      <c r="A387" s="2" t="str">
        <f>HYPERLINK("https://nddot-ixmultiasset.biprod.cloud/#/asset/inventory/nbibridges/2962", "37-126-17.0")</f>
        <v>37-126-17.0</v>
      </c>
      <c r="B387" s="3" t="s">
        <v>781</v>
      </c>
      <c r="C387" s="3" t="s">
        <v>225</v>
      </c>
      <c r="D387" s="3" t="s">
        <v>102</v>
      </c>
      <c r="E387" s="3" t="s">
        <v>15</v>
      </c>
      <c r="F387" s="3" t="s">
        <v>16</v>
      </c>
      <c r="G387" s="3" t="s">
        <v>126</v>
      </c>
      <c r="H387" s="3" t="s">
        <v>25</v>
      </c>
      <c r="I387" s="3" t="s">
        <v>1262</v>
      </c>
      <c r="J387" s="3"/>
      <c r="K387" s="3"/>
      <c r="L387" s="3" t="s">
        <v>1260</v>
      </c>
      <c r="M387" s="9">
        <v>8</v>
      </c>
      <c r="N387" s="9">
        <v>2024</v>
      </c>
      <c r="O387" s="3" t="s">
        <v>20</v>
      </c>
      <c r="P387" s="9">
        <v>24</v>
      </c>
      <c r="Q387" s="9">
        <f>N387+P387/12</f>
        <v>2026</v>
      </c>
      <c r="R387" s="9">
        <f>Q387+P387/12</f>
        <v>2028</v>
      </c>
      <c r="S387" s="9">
        <f>R387+P387/12</f>
        <v>2030</v>
      </c>
      <c r="T387" s="3" t="s">
        <v>21</v>
      </c>
    </row>
    <row r="388" spans="1:20" x14ac:dyDescent="0.25">
      <c r="A388" s="4" t="str">
        <f>HYPERLINK("https://nddot-ixmultiasset.biprod.cloud/#/asset/inventory/nbibridges/2959", "37-129-09.0")</f>
        <v>37-129-09.0</v>
      </c>
      <c r="B388" s="5" t="s">
        <v>779</v>
      </c>
      <c r="C388" s="5" t="s">
        <v>225</v>
      </c>
      <c r="D388" s="5" t="s">
        <v>102</v>
      </c>
      <c r="E388" s="5" t="s">
        <v>15</v>
      </c>
      <c r="F388" s="5" t="s">
        <v>16</v>
      </c>
      <c r="G388" s="5" t="s">
        <v>780</v>
      </c>
      <c r="H388" s="5" t="s">
        <v>94</v>
      </c>
      <c r="I388" s="5" t="s">
        <v>1274</v>
      </c>
      <c r="J388" s="5"/>
      <c r="K388" s="5" t="s">
        <v>95</v>
      </c>
      <c r="L388" s="5"/>
      <c r="M388" s="10"/>
      <c r="N388" s="10"/>
      <c r="O388" s="5" t="s">
        <v>96</v>
      </c>
      <c r="P388" s="10">
        <v>0</v>
      </c>
      <c r="Q388" s="10">
        <f>N388+P388/12</f>
        <v>0</v>
      </c>
      <c r="R388" s="10">
        <f>Q388+P388/12</f>
        <v>0</v>
      </c>
      <c r="S388" s="10">
        <f>R388+P388/12</f>
        <v>0</v>
      </c>
      <c r="T388" s="5" t="s">
        <v>21</v>
      </c>
    </row>
    <row r="389" spans="1:20" x14ac:dyDescent="0.25">
      <c r="A389" s="2" t="str">
        <f>HYPERLINK("https://nddot-ixmultiasset.biprod.cloud/#/asset/inventory/nbibridges/3511", "37-131-08.0")</f>
        <v>37-131-08.0</v>
      </c>
      <c r="B389" s="3" t="s">
        <v>891</v>
      </c>
      <c r="C389" s="3" t="s">
        <v>225</v>
      </c>
      <c r="D389" s="3" t="s">
        <v>102</v>
      </c>
      <c r="E389" s="3" t="s">
        <v>15</v>
      </c>
      <c r="F389" s="3" t="s">
        <v>16</v>
      </c>
      <c r="G389" s="3" t="s">
        <v>199</v>
      </c>
      <c r="H389" s="3" t="s">
        <v>25</v>
      </c>
      <c r="I389" s="3" t="s">
        <v>1262</v>
      </c>
      <c r="J389" s="3"/>
      <c r="K389" s="3"/>
      <c r="L389" s="3" t="s">
        <v>1260</v>
      </c>
      <c r="M389" s="9">
        <v>8</v>
      </c>
      <c r="N389" s="9">
        <v>2024</v>
      </c>
      <c r="O389" s="3" t="s">
        <v>20</v>
      </c>
      <c r="P389" s="9">
        <v>24</v>
      </c>
      <c r="Q389" s="9">
        <f>N389+P389/12</f>
        <v>2026</v>
      </c>
      <c r="R389" s="9">
        <f>Q389+P389/12</f>
        <v>2028</v>
      </c>
      <c r="S389" s="9">
        <f>R389+P389/12</f>
        <v>2030</v>
      </c>
      <c r="T389" s="3" t="s">
        <v>21</v>
      </c>
    </row>
    <row r="390" spans="1:20" x14ac:dyDescent="0.25">
      <c r="A390" s="2" t="str">
        <f>HYPERLINK("https://nddot-ixmultiasset.biprod.cloud/#/asset/inventory/nbibridges/3631", "37-133-09.0")</f>
        <v>37-133-09.0</v>
      </c>
      <c r="B390" s="3" t="s">
        <v>918</v>
      </c>
      <c r="C390" s="3" t="s">
        <v>225</v>
      </c>
      <c r="D390" s="3" t="s">
        <v>102</v>
      </c>
      <c r="E390" s="3" t="s">
        <v>15</v>
      </c>
      <c r="F390" s="3" t="s">
        <v>16</v>
      </c>
      <c r="G390" s="3" t="s">
        <v>222</v>
      </c>
      <c r="H390" s="3" t="s">
        <v>25</v>
      </c>
      <c r="I390" s="3" t="s">
        <v>1282</v>
      </c>
      <c r="J390" s="3"/>
      <c r="K390" s="3"/>
      <c r="L390" s="3" t="s">
        <v>1260</v>
      </c>
      <c r="M390" s="9">
        <v>8</v>
      </c>
      <c r="N390" s="9">
        <v>2024</v>
      </c>
      <c r="O390" s="3" t="s">
        <v>20</v>
      </c>
      <c r="P390" s="9">
        <v>24</v>
      </c>
      <c r="Q390" s="9">
        <f>N390+P390/12</f>
        <v>2026</v>
      </c>
      <c r="R390" s="9">
        <f>Q390+P390/12</f>
        <v>2028</v>
      </c>
      <c r="S390" s="9">
        <f>R390+P390/12</f>
        <v>2030</v>
      </c>
      <c r="T390" s="3" t="s">
        <v>21</v>
      </c>
    </row>
    <row r="391" spans="1:20" x14ac:dyDescent="0.25">
      <c r="A391" s="4" t="str">
        <f>HYPERLINK("https://nddot-ixmultiasset.biprod.cloud/#/asset/inventory/nbibridges/3819", "37-135-08.0")</f>
        <v>37-135-08.0</v>
      </c>
      <c r="B391" s="5" t="s">
        <v>951</v>
      </c>
      <c r="C391" s="5" t="s">
        <v>225</v>
      </c>
      <c r="D391" s="5" t="s">
        <v>102</v>
      </c>
      <c r="E391" s="5" t="s">
        <v>15</v>
      </c>
      <c r="F391" s="5" t="s">
        <v>16</v>
      </c>
      <c r="G391" s="5" t="s">
        <v>780</v>
      </c>
      <c r="H391" s="5" t="s">
        <v>18</v>
      </c>
      <c r="I391" s="5" t="s">
        <v>1274</v>
      </c>
      <c r="J391" s="5"/>
      <c r="K391" s="5" t="s">
        <v>19</v>
      </c>
      <c r="L391" s="5" t="s">
        <v>1260</v>
      </c>
      <c r="M391" s="10">
        <v>8</v>
      </c>
      <c r="N391" s="10">
        <v>2024</v>
      </c>
      <c r="O391" s="5" t="s">
        <v>121</v>
      </c>
      <c r="P391" s="10">
        <v>12</v>
      </c>
      <c r="Q391" s="10">
        <f>N391+P391/12</f>
        <v>2025</v>
      </c>
      <c r="R391" s="10">
        <f>Q391+P391/12</f>
        <v>2026</v>
      </c>
      <c r="S391" s="10">
        <f>R391+P391/12</f>
        <v>2027</v>
      </c>
      <c r="T391" s="5" t="s">
        <v>74</v>
      </c>
    </row>
    <row r="392" spans="1:20" x14ac:dyDescent="0.25">
      <c r="A392" s="2" t="str">
        <f>HYPERLINK("https://nddot-ixmultiasset.biprod.cloud/#/asset/inventory/nbibridges/2105", "39-101-07.0")</f>
        <v>39-101-07.0</v>
      </c>
      <c r="B392" s="3" t="s">
        <v>614</v>
      </c>
      <c r="C392" s="3" t="s">
        <v>13</v>
      </c>
      <c r="D392" s="3" t="s">
        <v>102</v>
      </c>
      <c r="E392" s="3" t="s">
        <v>15</v>
      </c>
      <c r="F392" s="3" t="s">
        <v>16</v>
      </c>
      <c r="G392" s="3" t="s">
        <v>398</v>
      </c>
      <c r="H392" s="3" t="s">
        <v>25</v>
      </c>
      <c r="I392" s="3" t="s">
        <v>1262</v>
      </c>
      <c r="J392" s="3"/>
      <c r="K392" s="3"/>
      <c r="L392" s="3" t="s">
        <v>1260</v>
      </c>
      <c r="M392" s="9">
        <v>8</v>
      </c>
      <c r="N392" s="9">
        <v>2024</v>
      </c>
      <c r="O392" s="3" t="s">
        <v>20</v>
      </c>
      <c r="P392" s="9">
        <v>24</v>
      </c>
      <c r="Q392" s="9">
        <f>N392+P392/12</f>
        <v>2026</v>
      </c>
      <c r="R392" s="9">
        <f>Q392+P392/12</f>
        <v>2028</v>
      </c>
      <c r="S392" s="9">
        <f>R392+P392/12</f>
        <v>2030</v>
      </c>
      <c r="T392" s="3" t="s">
        <v>21</v>
      </c>
    </row>
    <row r="393" spans="1:20" x14ac:dyDescent="0.25">
      <c r="A393" s="2" t="str">
        <f>HYPERLINK("https://nddot-ixmultiasset.biprod.cloud/#/asset/inventory/nbibridges/2146", "39-102-08.0")</f>
        <v>39-102-08.0</v>
      </c>
      <c r="B393" s="3" t="s">
        <v>620</v>
      </c>
      <c r="C393" s="3" t="s">
        <v>13</v>
      </c>
      <c r="D393" s="3" t="s">
        <v>102</v>
      </c>
      <c r="E393" s="3" t="s">
        <v>15</v>
      </c>
      <c r="F393" s="3" t="s">
        <v>16</v>
      </c>
      <c r="G393" s="3" t="s">
        <v>621</v>
      </c>
      <c r="H393" s="3" t="s">
        <v>18</v>
      </c>
      <c r="I393" s="3" t="s">
        <v>1274</v>
      </c>
      <c r="J393" s="3"/>
      <c r="K393" s="3" t="s">
        <v>19</v>
      </c>
      <c r="L393" s="3" t="s">
        <v>1260</v>
      </c>
      <c r="M393" s="9">
        <v>8</v>
      </c>
      <c r="N393" s="9">
        <v>2024</v>
      </c>
      <c r="O393" s="3" t="s">
        <v>20</v>
      </c>
      <c r="P393" s="9">
        <v>24</v>
      </c>
      <c r="Q393" s="9">
        <f>N393+P393/12</f>
        <v>2026</v>
      </c>
      <c r="R393" s="9">
        <f>Q393+P393/12</f>
        <v>2028</v>
      </c>
      <c r="S393" s="9">
        <f>R393+P393/12</f>
        <v>2030</v>
      </c>
      <c r="T393" s="3" t="s">
        <v>74</v>
      </c>
    </row>
    <row r="394" spans="1:20" x14ac:dyDescent="0.25">
      <c r="A394" s="4" t="str">
        <f>HYPERLINK("https://nddot-ixmultiasset.biprod.cloud/#/asset/inventory/nbibridges/2766", "39-102-29.0")</f>
        <v>39-102-29.0</v>
      </c>
      <c r="B394" s="5" t="s">
        <v>746</v>
      </c>
      <c r="C394" s="5" t="s">
        <v>13</v>
      </c>
      <c r="D394" s="5" t="s">
        <v>14</v>
      </c>
      <c r="E394" s="5" t="s">
        <v>15</v>
      </c>
      <c r="F394" s="5" t="s">
        <v>16</v>
      </c>
      <c r="G394" s="5" t="s">
        <v>39</v>
      </c>
      <c r="H394" s="5" t="s">
        <v>25</v>
      </c>
      <c r="I394" s="5" t="s">
        <v>1262</v>
      </c>
      <c r="J394" s="5"/>
      <c r="K394" s="5"/>
      <c r="L394" s="5" t="s">
        <v>1272</v>
      </c>
      <c r="M394" s="10">
        <v>6</v>
      </c>
      <c r="N394" s="10">
        <v>2024</v>
      </c>
      <c r="O394" s="5" t="s">
        <v>20</v>
      </c>
      <c r="P394" s="10">
        <v>24</v>
      </c>
      <c r="Q394" s="10">
        <f>N394+P394/12</f>
        <v>2026</v>
      </c>
      <c r="R394" s="10">
        <f>Q394+P394/12</f>
        <v>2028</v>
      </c>
      <c r="S394" s="10">
        <f>R394+P394/12</f>
        <v>2030</v>
      </c>
      <c r="T394" s="5" t="s">
        <v>21</v>
      </c>
    </row>
    <row r="395" spans="1:20" x14ac:dyDescent="0.25">
      <c r="A395" s="2" t="str">
        <f>HYPERLINK("https://nddot-ixmultiasset.biprod.cloud/#/asset/inventory/nbibridges/2783", "39-103-05.0")</f>
        <v>39-103-05.0</v>
      </c>
      <c r="B395" s="3" t="s">
        <v>750</v>
      </c>
      <c r="C395" s="3" t="s">
        <v>13</v>
      </c>
      <c r="D395" s="3" t="s">
        <v>23</v>
      </c>
      <c r="E395" s="3" t="s">
        <v>15</v>
      </c>
      <c r="F395" s="3" t="s">
        <v>16</v>
      </c>
      <c r="G395" s="3" t="s">
        <v>565</v>
      </c>
      <c r="H395" s="3" t="s">
        <v>18</v>
      </c>
      <c r="I395" s="3" t="s">
        <v>1276</v>
      </c>
      <c r="J395" s="3"/>
      <c r="K395" s="3" t="s">
        <v>19</v>
      </c>
      <c r="L395" s="3" t="s">
        <v>1260</v>
      </c>
      <c r="M395" s="9">
        <v>8</v>
      </c>
      <c r="N395" s="9">
        <v>2024</v>
      </c>
      <c r="O395" s="3" t="s">
        <v>20</v>
      </c>
      <c r="P395" s="9">
        <v>24</v>
      </c>
      <c r="Q395" s="9">
        <f>N395+P395/12</f>
        <v>2026</v>
      </c>
      <c r="R395" s="9">
        <f>Q395+P395/12</f>
        <v>2028</v>
      </c>
      <c r="S395" s="9">
        <f>R395+P395/12</f>
        <v>2030</v>
      </c>
      <c r="T395" s="3" t="s">
        <v>21</v>
      </c>
    </row>
    <row r="396" spans="1:20" x14ac:dyDescent="0.25">
      <c r="A396" s="2" t="str">
        <f>HYPERLINK("https://nddot-ixmultiasset.biprod.cloud/#/asset/inventory/nbibridges/3217", "39-103-07.0")</f>
        <v>39-103-07.0</v>
      </c>
      <c r="B396" s="3" t="s">
        <v>821</v>
      </c>
      <c r="C396" s="3" t="s">
        <v>13</v>
      </c>
      <c r="D396" s="3" t="s">
        <v>102</v>
      </c>
      <c r="E396" s="3" t="s">
        <v>15</v>
      </c>
      <c r="F396" s="3" t="s">
        <v>16</v>
      </c>
      <c r="G396" s="3" t="s">
        <v>176</v>
      </c>
      <c r="H396" s="3" t="s">
        <v>18</v>
      </c>
      <c r="I396" s="3" t="s">
        <v>1262</v>
      </c>
      <c r="J396" s="3"/>
      <c r="K396" s="3"/>
      <c r="L396" s="3" t="s">
        <v>1260</v>
      </c>
      <c r="M396" s="9">
        <v>8</v>
      </c>
      <c r="N396" s="9">
        <v>2024</v>
      </c>
      <c r="O396" s="3" t="s">
        <v>20</v>
      </c>
      <c r="P396" s="9">
        <v>24</v>
      </c>
      <c r="Q396" s="9">
        <f>N396+P396/12</f>
        <v>2026</v>
      </c>
      <c r="R396" s="9">
        <f>Q396+P396/12</f>
        <v>2028</v>
      </c>
      <c r="S396" s="9">
        <f>R396+P396/12</f>
        <v>2030</v>
      </c>
      <c r="T396" s="3" t="s">
        <v>21</v>
      </c>
    </row>
    <row r="397" spans="1:20" x14ac:dyDescent="0.25">
      <c r="A397" s="2" t="str">
        <f>HYPERLINK("https://nddot-ixmultiasset.biprod.cloud/#/asset/inventory/nbibridges/3508", "39-104-28.0")</f>
        <v>39-104-28.0</v>
      </c>
      <c r="B397" s="3" t="s">
        <v>888</v>
      </c>
      <c r="C397" s="3" t="s">
        <v>13</v>
      </c>
      <c r="D397" s="3" t="s">
        <v>14</v>
      </c>
      <c r="E397" s="3" t="s">
        <v>15</v>
      </c>
      <c r="F397" s="3" t="s">
        <v>16</v>
      </c>
      <c r="G397" s="3" t="s">
        <v>24</v>
      </c>
      <c r="H397" s="3" t="s">
        <v>25</v>
      </c>
      <c r="I397" s="3" t="s">
        <v>1282</v>
      </c>
      <c r="J397" s="3"/>
      <c r="K397" s="3" t="s">
        <v>202</v>
      </c>
      <c r="L397" s="3" t="s">
        <v>1272</v>
      </c>
      <c r="M397" s="9">
        <v>6</v>
      </c>
      <c r="N397" s="9">
        <v>2024</v>
      </c>
      <c r="O397" s="3" t="s">
        <v>20</v>
      </c>
      <c r="P397" s="9">
        <v>24</v>
      </c>
      <c r="Q397" s="9">
        <f>N397+P397/12</f>
        <v>2026</v>
      </c>
      <c r="R397" s="9">
        <f>Q397+P397/12</f>
        <v>2028</v>
      </c>
      <c r="S397" s="9">
        <f>R397+P397/12</f>
        <v>2030</v>
      </c>
      <c r="T397" s="3" t="s">
        <v>21</v>
      </c>
    </row>
    <row r="398" spans="1:20" x14ac:dyDescent="0.25">
      <c r="A398" s="4" t="str">
        <f>HYPERLINK("https://nddot-ixmultiasset.biprod.cloud/#/asset/inventory/nbibridges/3693", "39-105-06.0")</f>
        <v>39-105-06.0</v>
      </c>
      <c r="B398" s="5" t="s">
        <v>932</v>
      </c>
      <c r="C398" s="5" t="s">
        <v>13</v>
      </c>
      <c r="D398" s="5" t="s">
        <v>102</v>
      </c>
      <c r="E398" s="5" t="s">
        <v>15</v>
      </c>
      <c r="F398" s="5" t="s">
        <v>16</v>
      </c>
      <c r="G398" s="5" t="s">
        <v>731</v>
      </c>
      <c r="H398" s="5" t="s">
        <v>94</v>
      </c>
      <c r="I398" s="5" t="s">
        <v>1274</v>
      </c>
      <c r="J398" s="5"/>
      <c r="K398" s="5" t="s">
        <v>95</v>
      </c>
      <c r="L398" s="5"/>
      <c r="M398" s="10"/>
      <c r="N398" s="10"/>
      <c r="O398" s="5" t="s">
        <v>96</v>
      </c>
      <c r="P398" s="10">
        <v>0</v>
      </c>
      <c r="Q398" s="10">
        <f>N398+P398/12</f>
        <v>0</v>
      </c>
      <c r="R398" s="10">
        <f>Q398+P398/12</f>
        <v>0</v>
      </c>
      <c r="S398" s="10">
        <f>R398+P398/12</f>
        <v>0</v>
      </c>
      <c r="T398" s="5" t="s">
        <v>21</v>
      </c>
    </row>
    <row r="399" spans="1:20" x14ac:dyDescent="0.25">
      <c r="A399" s="4" t="str">
        <f>HYPERLINK("https://nddot-ixmultiasset.biprod.cloud/#/asset/inventory/nbibridges/3388", "39-105-29.0")</f>
        <v>39-105-29.0</v>
      </c>
      <c r="B399" s="5" t="s">
        <v>857</v>
      </c>
      <c r="C399" s="5" t="s">
        <v>13</v>
      </c>
      <c r="D399" s="5" t="s">
        <v>14</v>
      </c>
      <c r="E399" s="5" t="s">
        <v>15</v>
      </c>
      <c r="F399" s="5" t="s">
        <v>16</v>
      </c>
      <c r="G399" s="5" t="s">
        <v>565</v>
      </c>
      <c r="H399" s="5" t="s">
        <v>18</v>
      </c>
      <c r="I399" s="5" t="s">
        <v>1274</v>
      </c>
      <c r="J399" s="5"/>
      <c r="K399" s="5" t="s">
        <v>19</v>
      </c>
      <c r="L399" s="5" t="s">
        <v>1272</v>
      </c>
      <c r="M399" s="10">
        <v>6</v>
      </c>
      <c r="N399" s="10">
        <v>2024</v>
      </c>
      <c r="O399" s="5" t="s">
        <v>20</v>
      </c>
      <c r="P399" s="10">
        <v>24</v>
      </c>
      <c r="Q399" s="10">
        <f>N399+P399/12</f>
        <v>2026</v>
      </c>
      <c r="R399" s="10">
        <f>Q399+P399/12</f>
        <v>2028</v>
      </c>
      <c r="S399" s="10">
        <f>R399+P399/12</f>
        <v>2030</v>
      </c>
      <c r="T399" s="5" t="s">
        <v>74</v>
      </c>
    </row>
    <row r="400" spans="1:20" x14ac:dyDescent="0.25">
      <c r="A400" s="2" t="str">
        <f>HYPERLINK("https://nddot-ixmultiasset.biprod.cloud/#/asset/inventory/nbibridges/3937", "39-106-27.0")</f>
        <v>39-106-27.0</v>
      </c>
      <c r="B400" s="3" t="s">
        <v>970</v>
      </c>
      <c r="C400" s="3" t="s">
        <v>13</v>
      </c>
      <c r="D400" s="3" t="s">
        <v>971</v>
      </c>
      <c r="E400" s="3" t="s">
        <v>15</v>
      </c>
      <c r="F400" s="3" t="s">
        <v>16</v>
      </c>
      <c r="G400" s="3" t="s">
        <v>156</v>
      </c>
      <c r="H400" s="3" t="s">
        <v>25</v>
      </c>
      <c r="I400" s="3" t="s">
        <v>1252</v>
      </c>
      <c r="J400" s="3"/>
      <c r="K400" s="3"/>
      <c r="L400" s="3" t="s">
        <v>1272</v>
      </c>
      <c r="M400" s="9">
        <v>6</v>
      </c>
      <c r="N400" s="9">
        <v>2024</v>
      </c>
      <c r="O400" s="3" t="s">
        <v>20</v>
      </c>
      <c r="P400" s="9">
        <v>24</v>
      </c>
      <c r="Q400" s="9">
        <f>N400+P400/12</f>
        <v>2026</v>
      </c>
      <c r="R400" s="9">
        <f>Q400+P400/12</f>
        <v>2028</v>
      </c>
      <c r="S400" s="9">
        <f>R400+P400/12</f>
        <v>2030</v>
      </c>
      <c r="T400" s="3" t="s">
        <v>21</v>
      </c>
    </row>
    <row r="401" spans="1:20" x14ac:dyDescent="0.25">
      <c r="A401" s="4" t="str">
        <f>HYPERLINK("https://nddot-ixmultiasset.biprod.cloud/#/asset/inventory/nbibridges/3836", "39-106-29.0")</f>
        <v>39-106-29.0</v>
      </c>
      <c r="B401" s="5" t="s">
        <v>955</v>
      </c>
      <c r="C401" s="5" t="s">
        <v>13</v>
      </c>
      <c r="D401" s="5" t="s">
        <v>14</v>
      </c>
      <c r="E401" s="5" t="s">
        <v>15</v>
      </c>
      <c r="F401" s="5" t="s">
        <v>16</v>
      </c>
      <c r="G401" s="5" t="s">
        <v>731</v>
      </c>
      <c r="H401" s="5" t="s">
        <v>94</v>
      </c>
      <c r="I401" s="5" t="s">
        <v>1274</v>
      </c>
      <c r="J401" s="5"/>
      <c r="K401" s="5" t="s">
        <v>95</v>
      </c>
      <c r="L401" s="5"/>
      <c r="M401" s="10"/>
      <c r="N401" s="10"/>
      <c r="O401" s="5" t="s">
        <v>96</v>
      </c>
      <c r="P401" s="10">
        <v>0</v>
      </c>
      <c r="Q401" s="10">
        <f>N401+P401/12</f>
        <v>0</v>
      </c>
      <c r="R401" s="10">
        <f>Q401+P401/12</f>
        <v>0</v>
      </c>
      <c r="S401" s="10">
        <f>R401+P401/12</f>
        <v>0</v>
      </c>
      <c r="T401" s="5" t="s">
        <v>21</v>
      </c>
    </row>
    <row r="402" spans="1:20" x14ac:dyDescent="0.25">
      <c r="A402" s="4" t="str">
        <f>HYPERLINK("https://nddot-ixmultiasset.biprod.cloud/#/asset/inventory/nbibridges/4246", "39-107-27.0")</f>
        <v>39-107-27.0</v>
      </c>
      <c r="B402" s="5" t="s">
        <v>1016</v>
      </c>
      <c r="C402" s="5" t="s">
        <v>13</v>
      </c>
      <c r="D402" s="5" t="s">
        <v>971</v>
      </c>
      <c r="E402" s="5" t="s">
        <v>15</v>
      </c>
      <c r="F402" s="5" t="s">
        <v>16</v>
      </c>
      <c r="G402" s="5" t="s">
        <v>238</v>
      </c>
      <c r="H402" s="5" t="s">
        <v>18</v>
      </c>
      <c r="I402" s="5" t="s">
        <v>1276</v>
      </c>
      <c r="J402" s="5"/>
      <c r="K402" s="5" t="s">
        <v>19</v>
      </c>
      <c r="L402" s="5" t="s">
        <v>1272</v>
      </c>
      <c r="M402" s="10">
        <v>6</v>
      </c>
      <c r="N402" s="10">
        <v>2024</v>
      </c>
      <c r="O402" s="5" t="s">
        <v>20</v>
      </c>
      <c r="P402" s="10">
        <v>24</v>
      </c>
      <c r="Q402" s="10">
        <f>N402+P402/12</f>
        <v>2026</v>
      </c>
      <c r="R402" s="10">
        <f>Q402+P402/12</f>
        <v>2028</v>
      </c>
      <c r="S402" s="10">
        <f>R402+P402/12</f>
        <v>2030</v>
      </c>
      <c r="T402" s="5" t="s">
        <v>21</v>
      </c>
    </row>
    <row r="403" spans="1:20" x14ac:dyDescent="0.25">
      <c r="A403" s="4" t="str">
        <f>HYPERLINK("https://nddot-ixmultiasset.biprod.cloud/#/asset/inventory/nbibridges/4366", "39-108-05.0")</f>
        <v>39-108-05.0</v>
      </c>
      <c r="B403" s="5" t="s">
        <v>1037</v>
      </c>
      <c r="C403" s="5" t="s">
        <v>13</v>
      </c>
      <c r="D403" s="5" t="s">
        <v>102</v>
      </c>
      <c r="E403" s="5" t="s">
        <v>15</v>
      </c>
      <c r="F403" s="5" t="s">
        <v>16</v>
      </c>
      <c r="G403" s="5" t="s">
        <v>1038</v>
      </c>
      <c r="H403" s="5" t="s">
        <v>18</v>
      </c>
      <c r="I403" s="5" t="s">
        <v>1274</v>
      </c>
      <c r="J403" s="5"/>
      <c r="K403" s="5" t="s">
        <v>19</v>
      </c>
      <c r="L403" s="5" t="s">
        <v>1260</v>
      </c>
      <c r="M403" s="10">
        <v>8</v>
      </c>
      <c r="N403" s="10">
        <v>2024</v>
      </c>
      <c r="O403" s="5" t="s">
        <v>121</v>
      </c>
      <c r="P403" s="10">
        <v>12</v>
      </c>
      <c r="Q403" s="10">
        <f>N403+P403/12</f>
        <v>2025</v>
      </c>
      <c r="R403" s="10">
        <f>Q403+P403/12</f>
        <v>2026</v>
      </c>
      <c r="S403" s="10">
        <f>R403+P403/12</f>
        <v>2027</v>
      </c>
      <c r="T403" s="5" t="s">
        <v>74</v>
      </c>
    </row>
    <row r="404" spans="1:20" x14ac:dyDescent="0.25">
      <c r="A404" s="4" t="str">
        <f>HYPERLINK("https://nddot-ixmultiasset.biprod.cloud/#/asset/inventory/nbibridges/4547", "39-108-29.0")</f>
        <v>39-108-29.0</v>
      </c>
      <c r="B404" s="5" t="s">
        <v>1072</v>
      </c>
      <c r="C404" s="5" t="s">
        <v>13</v>
      </c>
      <c r="D404" s="5" t="s">
        <v>14</v>
      </c>
      <c r="E404" s="5" t="s">
        <v>15</v>
      </c>
      <c r="F404" s="5" t="s">
        <v>16</v>
      </c>
      <c r="G404" s="5" t="s">
        <v>1038</v>
      </c>
      <c r="H404" s="5" t="s">
        <v>94</v>
      </c>
      <c r="I404" s="5" t="s">
        <v>1274</v>
      </c>
      <c r="J404" s="5"/>
      <c r="K404" s="5" t="s">
        <v>95</v>
      </c>
      <c r="L404" s="5"/>
      <c r="M404" s="10"/>
      <c r="N404" s="10"/>
      <c r="O404" s="5" t="s">
        <v>96</v>
      </c>
      <c r="P404" s="10">
        <v>0</v>
      </c>
      <c r="Q404" s="10">
        <f>N404+P404/12</f>
        <v>0</v>
      </c>
      <c r="R404" s="10">
        <f>Q404+P404/12</f>
        <v>0</v>
      </c>
      <c r="S404" s="10">
        <f>R404+P404/12</f>
        <v>0</v>
      </c>
      <c r="T404" s="5" t="s">
        <v>21</v>
      </c>
    </row>
    <row r="405" spans="1:20" x14ac:dyDescent="0.25">
      <c r="A405" s="2" t="str">
        <f>HYPERLINK("https://nddot-ixmultiasset.biprod.cloud/#/asset/inventory/nbibridges/4582", "39-109-30.0")</f>
        <v>39-109-30.0</v>
      </c>
      <c r="B405" s="3" t="s">
        <v>1082</v>
      </c>
      <c r="C405" s="3" t="s">
        <v>13</v>
      </c>
      <c r="D405" s="3" t="s">
        <v>14</v>
      </c>
      <c r="E405" s="3" t="s">
        <v>15</v>
      </c>
      <c r="F405" s="3" t="s">
        <v>16</v>
      </c>
      <c r="G405" s="3" t="s">
        <v>565</v>
      </c>
      <c r="H405" s="3" t="s">
        <v>94</v>
      </c>
      <c r="I405" s="3" t="s">
        <v>1274</v>
      </c>
      <c r="J405" s="3"/>
      <c r="K405" s="3" t="s">
        <v>95</v>
      </c>
      <c r="L405" s="3"/>
      <c r="M405" s="9"/>
      <c r="N405" s="9"/>
      <c r="O405" s="3" t="s">
        <v>96</v>
      </c>
      <c r="P405" s="9">
        <v>0</v>
      </c>
      <c r="Q405" s="9">
        <f>N405+P405/12</f>
        <v>0</v>
      </c>
      <c r="R405" s="9">
        <f>Q405+P405/12</f>
        <v>0</v>
      </c>
      <c r="S405" s="9">
        <f>R405+P405/12</f>
        <v>0</v>
      </c>
      <c r="T405" s="3" t="s">
        <v>21</v>
      </c>
    </row>
    <row r="406" spans="1:20" x14ac:dyDescent="0.25">
      <c r="A406" s="4" t="str">
        <f>HYPERLINK("https://nddot-ixmultiasset.biprod.cloud/#/asset/inventory/nbibridges/4614", "39-109-30.1")</f>
        <v>39-109-30.1</v>
      </c>
      <c r="B406" s="5" t="s">
        <v>1089</v>
      </c>
      <c r="C406" s="5" t="s">
        <v>13</v>
      </c>
      <c r="D406" s="5" t="s">
        <v>971</v>
      </c>
      <c r="E406" s="5" t="s">
        <v>15</v>
      </c>
      <c r="F406" s="5" t="s">
        <v>16</v>
      </c>
      <c r="G406" s="5" t="s">
        <v>1090</v>
      </c>
      <c r="H406" s="5" t="s">
        <v>18</v>
      </c>
      <c r="I406" s="5" t="s">
        <v>1258</v>
      </c>
      <c r="J406" s="5"/>
      <c r="K406" s="5" t="s">
        <v>19</v>
      </c>
      <c r="L406" s="5" t="s">
        <v>1268</v>
      </c>
      <c r="M406" s="10">
        <v>11</v>
      </c>
      <c r="N406" s="10">
        <v>2023</v>
      </c>
      <c r="O406" s="5" t="s">
        <v>20</v>
      </c>
      <c r="P406" s="10">
        <v>24</v>
      </c>
      <c r="Q406" s="10">
        <f>N406+P406/12</f>
        <v>2025</v>
      </c>
      <c r="R406" s="10">
        <f>Q406+P406/12</f>
        <v>2027</v>
      </c>
      <c r="S406" s="10">
        <f>R406+P406/12</f>
        <v>2029</v>
      </c>
      <c r="T406" s="5" t="s">
        <v>21</v>
      </c>
    </row>
    <row r="407" spans="1:20" x14ac:dyDescent="0.25">
      <c r="A407" s="4" t="str">
        <f>HYPERLINK("https://nddot-ixmultiasset.biprod.cloud/#/asset/inventory/nbibridges/4670", "39-110-04.0")</f>
        <v>39-110-04.0</v>
      </c>
      <c r="B407" s="5" t="s">
        <v>1103</v>
      </c>
      <c r="C407" s="5" t="s">
        <v>13</v>
      </c>
      <c r="D407" s="5" t="s">
        <v>102</v>
      </c>
      <c r="E407" s="5" t="s">
        <v>15</v>
      </c>
      <c r="F407" s="5" t="s">
        <v>16</v>
      </c>
      <c r="G407" s="5" t="s">
        <v>156</v>
      </c>
      <c r="H407" s="5" t="s">
        <v>25</v>
      </c>
      <c r="I407" s="5" t="s">
        <v>1258</v>
      </c>
      <c r="J407" s="5"/>
      <c r="K407" s="5"/>
      <c r="L407" s="5" t="s">
        <v>1260</v>
      </c>
      <c r="M407" s="10">
        <v>8</v>
      </c>
      <c r="N407" s="10">
        <v>2024</v>
      </c>
      <c r="O407" s="5" t="s">
        <v>20</v>
      </c>
      <c r="P407" s="10">
        <v>24</v>
      </c>
      <c r="Q407" s="10">
        <f>N407+P407/12</f>
        <v>2026</v>
      </c>
      <c r="R407" s="10">
        <f>Q407+P407/12</f>
        <v>2028</v>
      </c>
      <c r="S407" s="10">
        <f>R407+P407/12</f>
        <v>2030</v>
      </c>
      <c r="T407" s="5" t="s">
        <v>21</v>
      </c>
    </row>
    <row r="408" spans="1:20" x14ac:dyDescent="0.25">
      <c r="A408" s="2" t="str">
        <f>HYPERLINK("https://nddot-ixmultiasset.biprod.cloud/#/asset/inventory/nbibridges/4924", "39-110-30.0")</f>
        <v>39-110-30.0</v>
      </c>
      <c r="B408" s="3" t="s">
        <v>1139</v>
      </c>
      <c r="C408" s="3" t="s">
        <v>13</v>
      </c>
      <c r="D408" s="3" t="s">
        <v>14</v>
      </c>
      <c r="E408" s="3" t="s">
        <v>15</v>
      </c>
      <c r="F408" s="3" t="s">
        <v>16</v>
      </c>
      <c r="G408" s="3" t="s">
        <v>493</v>
      </c>
      <c r="H408" s="3" t="s">
        <v>25</v>
      </c>
      <c r="I408" s="3" t="s">
        <v>1252</v>
      </c>
      <c r="J408" s="3"/>
      <c r="K408" s="3"/>
      <c r="L408" s="3" t="s">
        <v>1268</v>
      </c>
      <c r="M408" s="9">
        <v>11</v>
      </c>
      <c r="N408" s="9">
        <v>2023</v>
      </c>
      <c r="O408" s="3" t="s">
        <v>20</v>
      </c>
      <c r="P408" s="9">
        <v>24</v>
      </c>
      <c r="Q408" s="9">
        <f>N408+P408/12</f>
        <v>2025</v>
      </c>
      <c r="R408" s="9">
        <f>Q408+P408/12</f>
        <v>2027</v>
      </c>
      <c r="S408" s="9">
        <f>R408+P408/12</f>
        <v>2029</v>
      </c>
      <c r="T408" s="3" t="s">
        <v>21</v>
      </c>
    </row>
    <row r="409" spans="1:20" x14ac:dyDescent="0.25">
      <c r="A409" s="2" t="str">
        <f>HYPERLINK("https://nddot-ixmultiasset.biprod.cloud/#/asset/inventory/nbibridges/4864", "39-111-02.0")</f>
        <v>39-111-02.0</v>
      </c>
      <c r="B409" s="3" t="s">
        <v>1129</v>
      </c>
      <c r="C409" s="3" t="s">
        <v>13</v>
      </c>
      <c r="D409" s="3" t="s">
        <v>102</v>
      </c>
      <c r="E409" s="3" t="s">
        <v>15</v>
      </c>
      <c r="F409" s="3" t="s">
        <v>16</v>
      </c>
      <c r="G409" s="3" t="s">
        <v>1130</v>
      </c>
      <c r="H409" s="3" t="s">
        <v>18</v>
      </c>
      <c r="I409" s="3" t="s">
        <v>1274</v>
      </c>
      <c r="J409" s="3"/>
      <c r="K409" s="3" t="s">
        <v>19</v>
      </c>
      <c r="L409" s="3" t="s">
        <v>1260</v>
      </c>
      <c r="M409" s="9">
        <v>8</v>
      </c>
      <c r="N409" s="9">
        <v>2024</v>
      </c>
      <c r="O409" s="3" t="s">
        <v>20</v>
      </c>
      <c r="P409" s="9">
        <v>24</v>
      </c>
      <c r="Q409" s="9">
        <f>N409+P409/12</f>
        <v>2026</v>
      </c>
      <c r="R409" s="9">
        <f>Q409+P409/12</f>
        <v>2028</v>
      </c>
      <c r="S409" s="9">
        <f>R409+P409/12</f>
        <v>2030</v>
      </c>
      <c r="T409" s="3" t="s">
        <v>74</v>
      </c>
    </row>
    <row r="410" spans="1:20" x14ac:dyDescent="0.25">
      <c r="A410" s="4" t="str">
        <f>HYPERLINK("https://nddot-ixmultiasset.biprod.cloud/#/asset/inventory/nbibridges/429", "39-111-31.0")</f>
        <v>39-111-31.0</v>
      </c>
      <c r="B410" s="5" t="s">
        <v>191</v>
      </c>
      <c r="C410" s="5" t="s">
        <v>13</v>
      </c>
      <c r="D410" s="5" t="s">
        <v>14</v>
      </c>
      <c r="E410" s="5" t="s">
        <v>15</v>
      </c>
      <c r="F410" s="5" t="s">
        <v>16</v>
      </c>
      <c r="G410" s="5" t="s">
        <v>119</v>
      </c>
      <c r="H410" s="5" t="s">
        <v>25</v>
      </c>
      <c r="I410" s="5" t="s">
        <v>1262</v>
      </c>
      <c r="J410" s="5"/>
      <c r="K410" s="5"/>
      <c r="L410" s="5" t="s">
        <v>1268</v>
      </c>
      <c r="M410" s="10">
        <v>11</v>
      </c>
      <c r="N410" s="10">
        <v>2023</v>
      </c>
      <c r="O410" s="5" t="s">
        <v>20</v>
      </c>
      <c r="P410" s="10">
        <v>24</v>
      </c>
      <c r="Q410" s="10">
        <f>N410+P410/12</f>
        <v>2025</v>
      </c>
      <c r="R410" s="10">
        <f>Q410+P410/12</f>
        <v>2027</v>
      </c>
      <c r="S410" s="10">
        <f>R410+P410/12</f>
        <v>2029</v>
      </c>
      <c r="T410" s="5" t="s">
        <v>21</v>
      </c>
    </row>
    <row r="411" spans="1:20" x14ac:dyDescent="0.25">
      <c r="A411" s="2" t="str">
        <f>HYPERLINK("https://nddot-ixmultiasset.biprod.cloud/#/asset/inventory/nbibridges/560", "39-112-02.0")</f>
        <v>39-112-02.0</v>
      </c>
      <c r="B411" s="3" t="s">
        <v>221</v>
      </c>
      <c r="C411" s="3" t="s">
        <v>13</v>
      </c>
      <c r="D411" s="3" t="s">
        <v>102</v>
      </c>
      <c r="E411" s="3" t="s">
        <v>15</v>
      </c>
      <c r="F411" s="3" t="s">
        <v>16</v>
      </c>
      <c r="G411" s="3" t="s">
        <v>222</v>
      </c>
      <c r="H411" s="3" t="s">
        <v>25</v>
      </c>
      <c r="I411" s="3" t="s">
        <v>1258</v>
      </c>
      <c r="J411" s="3"/>
      <c r="K411" s="3" t="s">
        <v>202</v>
      </c>
      <c r="L411" s="3" t="s">
        <v>1260</v>
      </c>
      <c r="M411" s="9">
        <v>8</v>
      </c>
      <c r="N411" s="9">
        <v>2024</v>
      </c>
      <c r="O411" s="3" t="s">
        <v>20</v>
      </c>
      <c r="P411" s="9">
        <v>24</v>
      </c>
      <c r="Q411" s="9">
        <f>N411+P411/12</f>
        <v>2026</v>
      </c>
      <c r="R411" s="9">
        <f>Q411+P411/12</f>
        <v>2028</v>
      </c>
      <c r="S411" s="9">
        <f>R411+P411/12</f>
        <v>2030</v>
      </c>
      <c r="T411" s="3" t="s">
        <v>21</v>
      </c>
    </row>
    <row r="412" spans="1:20" x14ac:dyDescent="0.25">
      <c r="A412" s="4" t="str">
        <f>HYPERLINK("https://nddot-ixmultiasset.biprod.cloud/#/asset/inventory/nbibridges/859", "39-112-32.1")</f>
        <v>39-112-32.1</v>
      </c>
      <c r="B412" s="5" t="s">
        <v>296</v>
      </c>
      <c r="C412" s="5" t="s">
        <v>13</v>
      </c>
      <c r="D412" s="5" t="s">
        <v>14</v>
      </c>
      <c r="E412" s="5" t="s">
        <v>15</v>
      </c>
      <c r="F412" s="5" t="s">
        <v>16</v>
      </c>
      <c r="G412" s="5" t="s">
        <v>195</v>
      </c>
      <c r="H412" s="5" t="s">
        <v>18</v>
      </c>
      <c r="I412" s="5" t="s">
        <v>1274</v>
      </c>
      <c r="J412" s="5"/>
      <c r="K412" s="5" t="s">
        <v>19</v>
      </c>
      <c r="L412" s="5" t="s">
        <v>1272</v>
      </c>
      <c r="M412" s="10">
        <v>6</v>
      </c>
      <c r="N412" s="10">
        <v>2024</v>
      </c>
      <c r="O412" s="5" t="s">
        <v>20</v>
      </c>
      <c r="P412" s="10">
        <v>24</v>
      </c>
      <c r="Q412" s="10">
        <f>N412+P412/12</f>
        <v>2026</v>
      </c>
      <c r="R412" s="10">
        <f>Q412+P412/12</f>
        <v>2028</v>
      </c>
      <c r="S412" s="10">
        <f>R412+P412/12</f>
        <v>2030</v>
      </c>
      <c r="T412" s="5" t="s">
        <v>74</v>
      </c>
    </row>
    <row r="413" spans="1:20" x14ac:dyDescent="0.25">
      <c r="A413" s="4" t="str">
        <f>HYPERLINK("https://nddot-ixmultiasset.biprod.cloud/#/asset/inventory/nbibridges/1409", "39-113-14.0")</f>
        <v>39-113-14.0</v>
      </c>
      <c r="B413" s="5" t="s">
        <v>447</v>
      </c>
      <c r="C413" s="5" t="s">
        <v>13</v>
      </c>
      <c r="D413" s="5" t="s">
        <v>60</v>
      </c>
      <c r="E413" s="5" t="s">
        <v>15</v>
      </c>
      <c r="F413" s="5" t="s">
        <v>16</v>
      </c>
      <c r="G413" s="5" t="s">
        <v>58</v>
      </c>
      <c r="H413" s="5" t="s">
        <v>25</v>
      </c>
      <c r="I413" s="5" t="s">
        <v>1252</v>
      </c>
      <c r="J413" s="5"/>
      <c r="K413" s="5"/>
      <c r="L413" s="5" t="s">
        <v>1269</v>
      </c>
      <c r="M413" s="10">
        <v>10</v>
      </c>
      <c r="N413" s="10">
        <v>2023</v>
      </c>
      <c r="O413" s="5" t="s">
        <v>20</v>
      </c>
      <c r="P413" s="10">
        <v>24</v>
      </c>
      <c r="Q413" s="10">
        <f>N413+P413/12</f>
        <v>2025</v>
      </c>
      <c r="R413" s="10">
        <f>Q413+P413/12</f>
        <v>2027</v>
      </c>
      <c r="S413" s="10">
        <f>R413+P413/12</f>
        <v>2029</v>
      </c>
      <c r="T413" s="5" t="s">
        <v>21</v>
      </c>
    </row>
    <row r="414" spans="1:20" x14ac:dyDescent="0.25">
      <c r="A414" s="4" t="str">
        <f>HYPERLINK("https://nddot-ixmultiasset.biprod.cloud/#/asset/inventory/nbibridges/1556", "39-113-32.0")</f>
        <v>39-113-32.0</v>
      </c>
      <c r="B414" s="5" t="s">
        <v>487</v>
      </c>
      <c r="C414" s="5" t="s">
        <v>13</v>
      </c>
      <c r="D414" s="5" t="s">
        <v>14</v>
      </c>
      <c r="E414" s="5" t="s">
        <v>15</v>
      </c>
      <c r="F414" s="5" t="s">
        <v>16</v>
      </c>
      <c r="G414" s="5" t="s">
        <v>488</v>
      </c>
      <c r="H414" s="5" t="s">
        <v>18</v>
      </c>
      <c r="I414" s="5" t="s">
        <v>1274</v>
      </c>
      <c r="J414" s="5"/>
      <c r="K414" s="5" t="s">
        <v>120</v>
      </c>
      <c r="L414" s="5" t="s">
        <v>1251</v>
      </c>
      <c r="M414" s="10">
        <v>6</v>
      </c>
      <c r="N414" s="10">
        <v>2025</v>
      </c>
      <c r="O414" s="5" t="s">
        <v>121</v>
      </c>
      <c r="P414" s="10">
        <v>12</v>
      </c>
      <c r="Q414" s="10">
        <f>N414+P414/12</f>
        <v>2026</v>
      </c>
      <c r="R414" s="10">
        <f>Q414+P414/12</f>
        <v>2027</v>
      </c>
      <c r="S414" s="10">
        <f>R414+P414/12</f>
        <v>2028</v>
      </c>
      <c r="T414" s="5" t="s">
        <v>74</v>
      </c>
    </row>
    <row r="415" spans="1:20" x14ac:dyDescent="0.25">
      <c r="A415" s="2" t="str">
        <f>HYPERLINK("https://nddot-ixmultiasset.biprod.cloud/#/asset/inventory/nbibridges/1693", "39-113-32.1")</f>
        <v>39-113-32.1</v>
      </c>
      <c r="B415" s="3" t="s">
        <v>524</v>
      </c>
      <c r="C415" s="3" t="s">
        <v>13</v>
      </c>
      <c r="D415" s="3" t="s">
        <v>14</v>
      </c>
      <c r="E415" s="3" t="s">
        <v>15</v>
      </c>
      <c r="F415" s="3" t="s">
        <v>16</v>
      </c>
      <c r="G415" s="3" t="s">
        <v>71</v>
      </c>
      <c r="H415" s="3" t="s">
        <v>25</v>
      </c>
      <c r="I415" s="3" t="s">
        <v>1258</v>
      </c>
      <c r="J415" s="3"/>
      <c r="K415" s="3" t="s">
        <v>202</v>
      </c>
      <c r="L415" s="3" t="s">
        <v>1268</v>
      </c>
      <c r="M415" s="9">
        <v>11</v>
      </c>
      <c r="N415" s="9">
        <v>2023</v>
      </c>
      <c r="O415" s="3" t="s">
        <v>20</v>
      </c>
      <c r="P415" s="9">
        <v>24</v>
      </c>
      <c r="Q415" s="9">
        <f>N415+P415/12</f>
        <v>2025</v>
      </c>
      <c r="R415" s="9">
        <f>Q415+P415/12</f>
        <v>2027</v>
      </c>
      <c r="S415" s="9">
        <f>R415+P415/12</f>
        <v>2029</v>
      </c>
      <c r="T415" s="3" t="s">
        <v>21</v>
      </c>
    </row>
    <row r="416" spans="1:20" x14ac:dyDescent="0.25">
      <c r="A416" s="4" t="str">
        <f>HYPERLINK("https://nddot-ixmultiasset.biprod.cloud/#/asset/inventory/nbibridges/1592", "39-114-02.2")</f>
        <v>39-114-02.2</v>
      </c>
      <c r="B416" s="5" t="s">
        <v>497</v>
      </c>
      <c r="C416" s="5" t="s">
        <v>13</v>
      </c>
      <c r="D416" s="5" t="s">
        <v>102</v>
      </c>
      <c r="E416" s="5" t="s">
        <v>15</v>
      </c>
      <c r="F416" s="5" t="s">
        <v>16</v>
      </c>
      <c r="G416" s="5" t="s">
        <v>147</v>
      </c>
      <c r="H416" s="5" t="s">
        <v>25</v>
      </c>
      <c r="I416" s="5" t="s">
        <v>1262</v>
      </c>
      <c r="J416" s="5"/>
      <c r="K416" s="5"/>
      <c r="L416" s="5" t="s">
        <v>1260</v>
      </c>
      <c r="M416" s="10">
        <v>8</v>
      </c>
      <c r="N416" s="10">
        <v>2024</v>
      </c>
      <c r="O416" s="5" t="s">
        <v>20</v>
      </c>
      <c r="P416" s="10">
        <v>24</v>
      </c>
      <c r="Q416" s="10">
        <f>N416+P416/12</f>
        <v>2026</v>
      </c>
      <c r="R416" s="10">
        <f>Q416+P416/12</f>
        <v>2028</v>
      </c>
      <c r="S416" s="10">
        <f>R416+P416/12</f>
        <v>2030</v>
      </c>
      <c r="T416" s="5" t="s">
        <v>21</v>
      </c>
    </row>
    <row r="417" spans="1:20" x14ac:dyDescent="0.25">
      <c r="A417" s="2" t="str">
        <f>HYPERLINK("https://nddot-ixmultiasset.biprod.cloud/#/asset/inventory/nbibridges/1919", "39-114-16.1")</f>
        <v>39-114-16.1</v>
      </c>
      <c r="B417" s="3" t="s">
        <v>565</v>
      </c>
      <c r="C417" s="3" t="s">
        <v>13</v>
      </c>
      <c r="D417" s="3" t="s">
        <v>60</v>
      </c>
      <c r="E417" s="3" t="s">
        <v>15</v>
      </c>
      <c r="F417" s="3" t="s">
        <v>16</v>
      </c>
      <c r="G417" s="3" t="s">
        <v>66</v>
      </c>
      <c r="H417" s="3" t="s">
        <v>25</v>
      </c>
      <c r="I417" s="3" t="s">
        <v>1252</v>
      </c>
      <c r="J417" s="3"/>
      <c r="K417" s="3"/>
      <c r="L417" s="3" t="s">
        <v>1278</v>
      </c>
      <c r="M417" s="9">
        <v>7</v>
      </c>
      <c r="N417" s="9">
        <v>2024</v>
      </c>
      <c r="O417" s="3" t="s">
        <v>20</v>
      </c>
      <c r="P417" s="9">
        <v>24</v>
      </c>
      <c r="Q417" s="9">
        <f>N417+P417/12</f>
        <v>2026</v>
      </c>
      <c r="R417" s="9">
        <f>Q417+P417/12</f>
        <v>2028</v>
      </c>
      <c r="S417" s="9">
        <f>R417+P417/12</f>
        <v>2030</v>
      </c>
      <c r="T417" s="3" t="s">
        <v>21</v>
      </c>
    </row>
    <row r="418" spans="1:20" x14ac:dyDescent="0.25">
      <c r="A418" s="4" t="str">
        <f>HYPERLINK("https://nddot-ixmultiasset.biprod.cloud/#/asset/inventory/nbibridges/1813", "39-114-19.0")</f>
        <v>39-114-19.0</v>
      </c>
      <c r="B418" s="5" t="s">
        <v>562</v>
      </c>
      <c r="C418" s="5" t="s">
        <v>13</v>
      </c>
      <c r="D418" s="5" t="s">
        <v>60</v>
      </c>
      <c r="E418" s="5" t="s">
        <v>15</v>
      </c>
      <c r="F418" s="5" t="s">
        <v>16</v>
      </c>
      <c r="G418" s="5" t="s">
        <v>93</v>
      </c>
      <c r="H418" s="5" t="s">
        <v>18</v>
      </c>
      <c r="I418" s="5" t="s">
        <v>1258</v>
      </c>
      <c r="J418" s="5"/>
      <c r="K418" s="5" t="s">
        <v>19</v>
      </c>
      <c r="L418" s="5" t="s">
        <v>1278</v>
      </c>
      <c r="M418" s="10">
        <v>7</v>
      </c>
      <c r="N418" s="10">
        <v>2024</v>
      </c>
      <c r="O418" s="5" t="s">
        <v>20</v>
      </c>
      <c r="P418" s="10">
        <v>24</v>
      </c>
      <c r="Q418" s="10">
        <f>N418+P418/12</f>
        <v>2026</v>
      </c>
      <c r="R418" s="10">
        <f>Q418+P418/12</f>
        <v>2028</v>
      </c>
      <c r="S418" s="10">
        <f>R418+P418/12</f>
        <v>2030</v>
      </c>
      <c r="T418" s="5" t="s">
        <v>21</v>
      </c>
    </row>
    <row r="419" spans="1:20" x14ac:dyDescent="0.25">
      <c r="A419" s="2" t="str">
        <f>HYPERLINK("https://nddot-ixmultiasset.biprod.cloud/#/asset/inventory/nbibridges/1938", "39-114-21.0")</f>
        <v>39-114-21.0</v>
      </c>
      <c r="B419" s="3" t="s">
        <v>46</v>
      </c>
      <c r="C419" s="3" t="s">
        <v>13</v>
      </c>
      <c r="D419" s="3" t="s">
        <v>60</v>
      </c>
      <c r="E419" s="3" t="s">
        <v>15</v>
      </c>
      <c r="F419" s="3" t="s">
        <v>16</v>
      </c>
      <c r="G419" s="3" t="s">
        <v>164</v>
      </c>
      <c r="H419" s="3" t="s">
        <v>25</v>
      </c>
      <c r="I419" s="3" t="s">
        <v>1252</v>
      </c>
      <c r="J419" s="3"/>
      <c r="K419" s="3"/>
      <c r="L419" s="3" t="s">
        <v>1278</v>
      </c>
      <c r="M419" s="9">
        <v>7</v>
      </c>
      <c r="N419" s="9">
        <v>2024</v>
      </c>
      <c r="O419" s="3" t="s">
        <v>20</v>
      </c>
      <c r="P419" s="9">
        <v>24</v>
      </c>
      <c r="Q419" s="9">
        <f>N419+P419/12</f>
        <v>2026</v>
      </c>
      <c r="R419" s="9">
        <f>Q419+P419/12</f>
        <v>2028</v>
      </c>
      <c r="S419" s="9">
        <f>R419+P419/12</f>
        <v>2030</v>
      </c>
      <c r="T419" s="3" t="s">
        <v>21</v>
      </c>
    </row>
    <row r="420" spans="1:20" x14ac:dyDescent="0.25">
      <c r="A420" s="2" t="str">
        <f>HYPERLINK("https://nddot-ixmultiasset.biprod.cloud/#/asset/inventory/nbibridges/1967", "39-115-02.0")</f>
        <v>39-115-02.0</v>
      </c>
      <c r="B420" s="3" t="s">
        <v>106</v>
      </c>
      <c r="C420" s="3" t="s">
        <v>13</v>
      </c>
      <c r="D420" s="3" t="s">
        <v>23</v>
      </c>
      <c r="E420" s="3" t="s">
        <v>15</v>
      </c>
      <c r="F420" s="3" t="s">
        <v>16</v>
      </c>
      <c r="G420" s="3" t="s">
        <v>491</v>
      </c>
      <c r="H420" s="3" t="s">
        <v>18</v>
      </c>
      <c r="I420" s="3" t="s">
        <v>1258</v>
      </c>
      <c r="J420" s="3"/>
      <c r="K420" s="3" t="s">
        <v>19</v>
      </c>
      <c r="L420" s="3" t="s">
        <v>1260</v>
      </c>
      <c r="M420" s="9">
        <v>8</v>
      </c>
      <c r="N420" s="9">
        <v>2024</v>
      </c>
      <c r="O420" s="3" t="s">
        <v>20</v>
      </c>
      <c r="P420" s="9">
        <v>24</v>
      </c>
      <c r="Q420" s="9">
        <f>N420+P420/12</f>
        <v>2026</v>
      </c>
      <c r="R420" s="9">
        <f>Q420+P420/12</f>
        <v>2028</v>
      </c>
      <c r="S420" s="9">
        <f>R420+P420/12</f>
        <v>2030</v>
      </c>
      <c r="T420" s="3" t="s">
        <v>21</v>
      </c>
    </row>
    <row r="421" spans="1:20" x14ac:dyDescent="0.25">
      <c r="A421" s="2" t="str">
        <f>HYPERLINK("https://nddot-ixmultiasset.biprod.cloud/#/asset/inventory/nbibridges/1992", "39-115-21.0")</f>
        <v>39-115-21.0</v>
      </c>
      <c r="B421" s="3" t="s">
        <v>178</v>
      </c>
      <c r="C421" s="3" t="s">
        <v>13</v>
      </c>
      <c r="D421" s="3" t="s">
        <v>60</v>
      </c>
      <c r="E421" s="3" t="s">
        <v>15</v>
      </c>
      <c r="F421" s="3" t="s">
        <v>16</v>
      </c>
      <c r="G421" s="3" t="s">
        <v>400</v>
      </c>
      <c r="H421" s="3" t="s">
        <v>18</v>
      </c>
      <c r="I421" s="3" t="s">
        <v>1258</v>
      </c>
      <c r="J421" s="3"/>
      <c r="K421" s="3" t="s">
        <v>19</v>
      </c>
      <c r="L421" s="3" t="s">
        <v>1278</v>
      </c>
      <c r="M421" s="9">
        <v>7</v>
      </c>
      <c r="N421" s="9">
        <v>2024</v>
      </c>
      <c r="O421" s="3" t="s">
        <v>20</v>
      </c>
      <c r="P421" s="9">
        <v>24</v>
      </c>
      <c r="Q421" s="9">
        <f>N421+P421/12</f>
        <v>2026</v>
      </c>
      <c r="R421" s="9">
        <f>Q421+P421/12</f>
        <v>2028</v>
      </c>
      <c r="S421" s="9">
        <f>R421+P421/12</f>
        <v>2030</v>
      </c>
      <c r="T421" s="3" t="s">
        <v>21</v>
      </c>
    </row>
    <row r="422" spans="1:20" x14ac:dyDescent="0.25">
      <c r="A422" s="4" t="str">
        <f>HYPERLINK("https://nddot-ixmultiasset.biprod.cloud/#/asset/inventory/nbibridges/2167", "39-115-33.0")</f>
        <v>39-115-33.0</v>
      </c>
      <c r="B422" s="5" t="s">
        <v>624</v>
      </c>
      <c r="C422" s="5" t="s">
        <v>13</v>
      </c>
      <c r="D422" s="5" t="s">
        <v>14</v>
      </c>
      <c r="E422" s="5" t="s">
        <v>15</v>
      </c>
      <c r="F422" s="5" t="s">
        <v>16</v>
      </c>
      <c r="G422" s="5" t="s">
        <v>238</v>
      </c>
      <c r="H422" s="5" t="s">
        <v>18</v>
      </c>
      <c r="I422" s="5" t="s">
        <v>1258</v>
      </c>
      <c r="J422" s="5"/>
      <c r="K422" s="5" t="s">
        <v>120</v>
      </c>
      <c r="L422" s="5" t="s">
        <v>1257</v>
      </c>
      <c r="M422" s="10">
        <v>11</v>
      </c>
      <c r="N422" s="10">
        <v>2024</v>
      </c>
      <c r="O422" s="5" t="s">
        <v>121</v>
      </c>
      <c r="P422" s="10">
        <v>12</v>
      </c>
      <c r="Q422" s="10">
        <f>N422+P422/12</f>
        <v>2025</v>
      </c>
      <c r="R422" s="10">
        <f>Q422+P422/12</f>
        <v>2026</v>
      </c>
      <c r="S422" s="10">
        <f>R422+P422/12</f>
        <v>2027</v>
      </c>
      <c r="T422" s="5" t="s">
        <v>21</v>
      </c>
    </row>
    <row r="423" spans="1:20" x14ac:dyDescent="0.25">
      <c r="A423" s="4" t="str">
        <f>HYPERLINK("https://nddot-ixmultiasset.biprod.cloud/#/asset/inventory/nbibridges/2213", "39-116-20.0")</f>
        <v>39-116-20.0</v>
      </c>
      <c r="B423" s="5" t="s">
        <v>639</v>
      </c>
      <c r="C423" s="5" t="s">
        <v>13</v>
      </c>
      <c r="D423" s="5" t="s">
        <v>60</v>
      </c>
      <c r="E423" s="5" t="s">
        <v>15</v>
      </c>
      <c r="F423" s="5" t="s">
        <v>16</v>
      </c>
      <c r="G423" s="5" t="s">
        <v>181</v>
      </c>
      <c r="H423" s="5" t="s">
        <v>18</v>
      </c>
      <c r="I423" s="5" t="s">
        <v>1258</v>
      </c>
      <c r="J423" s="5"/>
      <c r="K423" s="5" t="s">
        <v>19</v>
      </c>
      <c r="L423" s="5" t="s">
        <v>1278</v>
      </c>
      <c r="M423" s="10">
        <v>7</v>
      </c>
      <c r="N423" s="10">
        <v>2024</v>
      </c>
      <c r="O423" s="5" t="s">
        <v>20</v>
      </c>
      <c r="P423" s="10">
        <v>24</v>
      </c>
      <c r="Q423" s="10">
        <f>N423+P423/12</f>
        <v>2026</v>
      </c>
      <c r="R423" s="10">
        <f>Q423+P423/12</f>
        <v>2028</v>
      </c>
      <c r="S423" s="10">
        <f>R423+P423/12</f>
        <v>2030</v>
      </c>
      <c r="T423" s="5" t="s">
        <v>21</v>
      </c>
    </row>
    <row r="424" spans="1:20" x14ac:dyDescent="0.25">
      <c r="A424" s="2" t="str">
        <f>HYPERLINK("https://nddot-ixmultiasset.biprod.cloud/#/asset/inventory/nbibridges/2697", "39-116-21.0")</f>
        <v>39-116-21.0</v>
      </c>
      <c r="B424" s="3" t="s">
        <v>727</v>
      </c>
      <c r="C424" s="3" t="s">
        <v>13</v>
      </c>
      <c r="D424" s="3" t="s">
        <v>60</v>
      </c>
      <c r="E424" s="3" t="s">
        <v>15</v>
      </c>
      <c r="F424" s="3" t="s">
        <v>16</v>
      </c>
      <c r="G424" s="3" t="s">
        <v>632</v>
      </c>
      <c r="H424" s="3" t="s">
        <v>18</v>
      </c>
      <c r="I424" s="3" t="s">
        <v>1252</v>
      </c>
      <c r="J424" s="3"/>
      <c r="K424" s="3"/>
      <c r="L424" s="3" t="s">
        <v>1278</v>
      </c>
      <c r="M424" s="9">
        <v>7</v>
      </c>
      <c r="N424" s="9">
        <v>2024</v>
      </c>
      <c r="O424" s="3" t="s">
        <v>20</v>
      </c>
      <c r="P424" s="9">
        <v>24</v>
      </c>
      <c r="Q424" s="9">
        <f>N424+P424/12</f>
        <v>2026</v>
      </c>
      <c r="R424" s="9">
        <f>Q424+P424/12</f>
        <v>2028</v>
      </c>
      <c r="S424" s="9">
        <f>R424+P424/12</f>
        <v>2030</v>
      </c>
      <c r="T424" s="3" t="s">
        <v>21</v>
      </c>
    </row>
    <row r="425" spans="1:20" x14ac:dyDescent="0.25">
      <c r="A425" s="2" t="str">
        <f>HYPERLINK("https://nddot-ixmultiasset.biprod.cloud/#/asset/inventory/nbibridges/2765", "39-116-34.1")</f>
        <v>39-116-34.1</v>
      </c>
      <c r="B425" s="3" t="s">
        <v>745</v>
      </c>
      <c r="C425" s="3" t="s">
        <v>13</v>
      </c>
      <c r="D425" s="3" t="s">
        <v>14</v>
      </c>
      <c r="E425" s="3" t="s">
        <v>15</v>
      </c>
      <c r="F425" s="3" t="s">
        <v>16</v>
      </c>
      <c r="G425" s="3" t="s">
        <v>49</v>
      </c>
      <c r="H425" s="3" t="s">
        <v>25</v>
      </c>
      <c r="I425" s="3" t="s">
        <v>1262</v>
      </c>
      <c r="J425" s="3"/>
      <c r="K425" s="3"/>
      <c r="L425" s="3" t="s">
        <v>1268</v>
      </c>
      <c r="M425" s="9">
        <v>11</v>
      </c>
      <c r="N425" s="9">
        <v>2023</v>
      </c>
      <c r="O425" s="3" t="s">
        <v>20</v>
      </c>
      <c r="P425" s="9">
        <v>24</v>
      </c>
      <c r="Q425" s="9">
        <f>N425+P425/12</f>
        <v>2025</v>
      </c>
      <c r="R425" s="9">
        <f>Q425+P425/12</f>
        <v>2027</v>
      </c>
      <c r="S425" s="9">
        <f>R425+P425/12</f>
        <v>2029</v>
      </c>
      <c r="T425" s="3" t="s">
        <v>21</v>
      </c>
    </row>
    <row r="426" spans="1:20" x14ac:dyDescent="0.25">
      <c r="A426" s="4" t="str">
        <f>HYPERLINK("https://nddot-ixmultiasset.biprod.cloud/#/asset/inventory/nbibridges/2794", "39-117-20.0")</f>
        <v>39-117-20.0</v>
      </c>
      <c r="B426" s="5" t="s">
        <v>751</v>
      </c>
      <c r="C426" s="5" t="s">
        <v>13</v>
      </c>
      <c r="D426" s="5" t="s">
        <v>60</v>
      </c>
      <c r="E426" s="5" t="s">
        <v>15</v>
      </c>
      <c r="F426" s="5" t="s">
        <v>16</v>
      </c>
      <c r="G426" s="5" t="s">
        <v>17</v>
      </c>
      <c r="H426" s="5" t="s">
        <v>18</v>
      </c>
      <c r="I426" s="5" t="s">
        <v>1258</v>
      </c>
      <c r="J426" s="5"/>
      <c r="K426" s="5" t="s">
        <v>19</v>
      </c>
      <c r="L426" s="5" t="s">
        <v>1278</v>
      </c>
      <c r="M426" s="10">
        <v>7</v>
      </c>
      <c r="N426" s="10">
        <v>2024</v>
      </c>
      <c r="O426" s="5" t="s">
        <v>20</v>
      </c>
      <c r="P426" s="10">
        <v>24</v>
      </c>
      <c r="Q426" s="10">
        <f>N426+P426/12</f>
        <v>2026</v>
      </c>
      <c r="R426" s="10">
        <f>Q426+P426/12</f>
        <v>2028</v>
      </c>
      <c r="S426" s="10">
        <f>R426+P426/12</f>
        <v>2030</v>
      </c>
      <c r="T426" s="5" t="s">
        <v>21</v>
      </c>
    </row>
    <row r="427" spans="1:20" x14ac:dyDescent="0.25">
      <c r="A427" s="4" t="str">
        <f>HYPERLINK("https://nddot-ixmultiasset.biprod.cloud/#/asset/inventory/nbibridges/2749", "39-117-21.0")</f>
        <v>39-117-21.0</v>
      </c>
      <c r="B427" s="5" t="s">
        <v>741</v>
      </c>
      <c r="C427" s="5" t="s">
        <v>13</v>
      </c>
      <c r="D427" s="5" t="s">
        <v>60</v>
      </c>
      <c r="E427" s="5" t="s">
        <v>15</v>
      </c>
      <c r="F427" s="5" t="s">
        <v>16</v>
      </c>
      <c r="G427" s="5" t="s">
        <v>24</v>
      </c>
      <c r="H427" s="5" t="s">
        <v>25</v>
      </c>
      <c r="I427" s="5" t="s">
        <v>1252</v>
      </c>
      <c r="J427" s="5"/>
      <c r="K427" s="5"/>
      <c r="L427" s="5" t="s">
        <v>1278</v>
      </c>
      <c r="M427" s="10">
        <v>7</v>
      </c>
      <c r="N427" s="10">
        <v>2024</v>
      </c>
      <c r="O427" s="5" t="s">
        <v>20</v>
      </c>
      <c r="P427" s="10">
        <v>24</v>
      </c>
      <c r="Q427" s="10">
        <f>N427+P427/12</f>
        <v>2026</v>
      </c>
      <c r="R427" s="10">
        <f>Q427+P427/12</f>
        <v>2028</v>
      </c>
      <c r="S427" s="10">
        <f>R427+P427/12</f>
        <v>2030</v>
      </c>
      <c r="T427" s="5" t="s">
        <v>21</v>
      </c>
    </row>
    <row r="428" spans="1:20" x14ac:dyDescent="0.25">
      <c r="A428" s="2" t="str">
        <f>HYPERLINK("https://nddot-ixmultiasset.biprod.cloud/#/asset/inventory/nbibridges/167", "39-117-22.0")</f>
        <v>39-117-22.0</v>
      </c>
      <c r="B428" s="3" t="s">
        <v>92</v>
      </c>
      <c r="C428" s="3" t="s">
        <v>13</v>
      </c>
      <c r="D428" s="3" t="s">
        <v>60</v>
      </c>
      <c r="E428" s="3" t="s">
        <v>15</v>
      </c>
      <c r="F428" s="3" t="s">
        <v>16</v>
      </c>
      <c r="G428" s="3" t="s">
        <v>93</v>
      </c>
      <c r="H428" s="3" t="s">
        <v>94</v>
      </c>
      <c r="I428" s="3" t="s">
        <v>1274</v>
      </c>
      <c r="J428" s="3"/>
      <c r="K428" s="3" t="s">
        <v>95</v>
      </c>
      <c r="L428" s="3"/>
      <c r="M428" s="9"/>
      <c r="N428" s="9"/>
      <c r="O428" s="3" t="s">
        <v>96</v>
      </c>
      <c r="P428" s="9">
        <v>0</v>
      </c>
      <c r="Q428" s="9">
        <f>N428+P428/12</f>
        <v>0</v>
      </c>
      <c r="R428" s="9">
        <f>Q428+P428/12</f>
        <v>0</v>
      </c>
      <c r="S428" s="9">
        <f>R428+P428/12</f>
        <v>0</v>
      </c>
      <c r="T428" s="3" t="s">
        <v>21</v>
      </c>
    </row>
    <row r="429" spans="1:20" x14ac:dyDescent="0.25">
      <c r="A429" s="2" t="str">
        <f>HYPERLINK("https://nddot-ixmultiasset.biprod.cloud/#/asset/inventory/nbibridges/259", "39-117-34.0")</f>
        <v>39-117-34.0</v>
      </c>
      <c r="B429" s="3" t="s">
        <v>132</v>
      </c>
      <c r="C429" s="3" t="s">
        <v>13</v>
      </c>
      <c r="D429" s="3" t="s">
        <v>14</v>
      </c>
      <c r="E429" s="3" t="s">
        <v>15</v>
      </c>
      <c r="F429" s="3" t="s">
        <v>16</v>
      </c>
      <c r="G429" s="3" t="s">
        <v>113</v>
      </c>
      <c r="H429" s="3" t="s">
        <v>25</v>
      </c>
      <c r="I429" s="3" t="s">
        <v>1262</v>
      </c>
      <c r="J429" s="3"/>
      <c r="K429" s="3"/>
      <c r="L429" s="3" t="s">
        <v>1268</v>
      </c>
      <c r="M429" s="9">
        <v>11</v>
      </c>
      <c r="N429" s="9">
        <v>2023</v>
      </c>
      <c r="O429" s="3" t="s">
        <v>20</v>
      </c>
      <c r="P429" s="9">
        <v>24</v>
      </c>
      <c r="Q429" s="9">
        <f>N429+P429/12</f>
        <v>2025</v>
      </c>
      <c r="R429" s="9">
        <f>Q429+P429/12</f>
        <v>2027</v>
      </c>
      <c r="S429" s="9">
        <f>R429+P429/12</f>
        <v>2029</v>
      </c>
      <c r="T429" s="3" t="s">
        <v>21</v>
      </c>
    </row>
    <row r="430" spans="1:20" x14ac:dyDescent="0.25">
      <c r="A430" s="4" t="str">
        <f>HYPERLINK("https://nddot-ixmultiasset.biprod.cloud/#/asset/inventory/nbibridges/607", "39-118-02.3")</f>
        <v>39-118-02.3</v>
      </c>
      <c r="B430" s="5" t="s">
        <v>239</v>
      </c>
      <c r="C430" s="5" t="s">
        <v>13</v>
      </c>
      <c r="D430" s="5" t="s">
        <v>240</v>
      </c>
      <c r="E430" s="5" t="s">
        <v>15</v>
      </c>
      <c r="F430" s="5" t="s">
        <v>16</v>
      </c>
      <c r="G430" s="5" t="s">
        <v>238</v>
      </c>
      <c r="H430" s="5" t="s">
        <v>18</v>
      </c>
      <c r="I430" s="5" t="s">
        <v>1258</v>
      </c>
      <c r="J430" s="5"/>
      <c r="K430" s="5" t="s">
        <v>19</v>
      </c>
      <c r="L430" s="5" t="s">
        <v>1260</v>
      </c>
      <c r="M430" s="10">
        <v>8</v>
      </c>
      <c r="N430" s="10">
        <v>2024</v>
      </c>
      <c r="O430" s="5" t="s">
        <v>20</v>
      </c>
      <c r="P430" s="10">
        <v>24</v>
      </c>
      <c r="Q430" s="10">
        <f>N430+P430/12</f>
        <v>2026</v>
      </c>
      <c r="R430" s="10">
        <f>Q430+P430/12</f>
        <v>2028</v>
      </c>
      <c r="S430" s="10">
        <f>R430+P430/12</f>
        <v>2030</v>
      </c>
      <c r="T430" s="5" t="s">
        <v>21</v>
      </c>
    </row>
    <row r="431" spans="1:20" x14ac:dyDescent="0.25">
      <c r="A431" s="4" t="str">
        <f>HYPERLINK("https://nddot-ixmultiasset.biprod.cloud/#/asset/inventory/nbibridges/976", "39-118-03.1")</f>
        <v>39-118-03.1</v>
      </c>
      <c r="B431" s="5" t="s">
        <v>335</v>
      </c>
      <c r="C431" s="5" t="s">
        <v>13</v>
      </c>
      <c r="D431" s="5" t="s">
        <v>89</v>
      </c>
      <c r="E431" s="5" t="s">
        <v>15</v>
      </c>
      <c r="F431" s="5" t="s">
        <v>16</v>
      </c>
      <c r="G431" s="5" t="s">
        <v>46</v>
      </c>
      <c r="H431" s="5" t="s">
        <v>25</v>
      </c>
      <c r="I431" s="5" t="s">
        <v>1258</v>
      </c>
      <c r="J431" s="5"/>
      <c r="K431" s="5" t="s">
        <v>19</v>
      </c>
      <c r="L431" s="5" t="s">
        <v>1260</v>
      </c>
      <c r="M431" s="10">
        <v>8</v>
      </c>
      <c r="N431" s="10">
        <v>2024</v>
      </c>
      <c r="O431" s="5" t="s">
        <v>20</v>
      </c>
      <c r="P431" s="10">
        <v>24</v>
      </c>
      <c r="Q431" s="10">
        <f>N431+P431/12</f>
        <v>2026</v>
      </c>
      <c r="R431" s="10">
        <f>Q431+P431/12</f>
        <v>2028</v>
      </c>
      <c r="S431" s="10">
        <f>R431+P431/12</f>
        <v>2030</v>
      </c>
      <c r="T431" s="5" t="s">
        <v>21</v>
      </c>
    </row>
    <row r="432" spans="1:20" x14ac:dyDescent="0.25">
      <c r="A432" s="2" t="str">
        <f>HYPERLINK("https://nddot-ixmultiasset.biprod.cloud/#/asset/inventory/nbibridges/1241", "39-118-04.1")</f>
        <v>39-118-04.1</v>
      </c>
      <c r="B432" s="3" t="s">
        <v>407</v>
      </c>
      <c r="C432" s="3" t="s">
        <v>13</v>
      </c>
      <c r="D432" s="3" t="s">
        <v>240</v>
      </c>
      <c r="E432" s="3" t="s">
        <v>15</v>
      </c>
      <c r="F432" s="3" t="s">
        <v>16</v>
      </c>
      <c r="G432" s="3" t="s">
        <v>408</v>
      </c>
      <c r="H432" s="3" t="s">
        <v>18</v>
      </c>
      <c r="I432" s="3" t="s">
        <v>1258</v>
      </c>
      <c r="J432" s="3"/>
      <c r="K432" s="3" t="s">
        <v>19</v>
      </c>
      <c r="L432" s="3" t="s">
        <v>1260</v>
      </c>
      <c r="M432" s="9">
        <v>8</v>
      </c>
      <c r="N432" s="9">
        <v>2024</v>
      </c>
      <c r="O432" s="3" t="s">
        <v>20</v>
      </c>
      <c r="P432" s="9">
        <v>24</v>
      </c>
      <c r="Q432" s="9">
        <f>N432+P432/12</f>
        <v>2026</v>
      </c>
      <c r="R432" s="9">
        <f>Q432+P432/12</f>
        <v>2028</v>
      </c>
      <c r="S432" s="9">
        <f>R432+P432/12</f>
        <v>2030</v>
      </c>
      <c r="T432" s="3" t="s">
        <v>21</v>
      </c>
    </row>
    <row r="433" spans="1:20" x14ac:dyDescent="0.25">
      <c r="A433" s="2" t="str">
        <f>HYPERLINK("https://nddot-ixmultiasset.biprod.cloud/#/asset/inventory/nbibridges/1769", "39-118-05.0")</f>
        <v>39-118-05.0</v>
      </c>
      <c r="B433" s="3" t="s">
        <v>549</v>
      </c>
      <c r="C433" s="3" t="s">
        <v>13</v>
      </c>
      <c r="D433" s="3" t="s">
        <v>89</v>
      </c>
      <c r="E433" s="3" t="s">
        <v>15</v>
      </c>
      <c r="F433" s="3" t="s">
        <v>16</v>
      </c>
      <c r="G433" s="3" t="s">
        <v>46</v>
      </c>
      <c r="H433" s="3" t="s">
        <v>18</v>
      </c>
      <c r="I433" s="3" t="s">
        <v>1258</v>
      </c>
      <c r="J433" s="3"/>
      <c r="K433" s="3" t="s">
        <v>19</v>
      </c>
      <c r="L433" s="3" t="s">
        <v>1260</v>
      </c>
      <c r="M433" s="9">
        <v>8</v>
      </c>
      <c r="N433" s="9">
        <v>2024</v>
      </c>
      <c r="O433" s="3" t="s">
        <v>20</v>
      </c>
      <c r="P433" s="9">
        <v>24</v>
      </c>
      <c r="Q433" s="9">
        <f>N433+P433/12</f>
        <v>2026</v>
      </c>
      <c r="R433" s="9">
        <f>Q433+P433/12</f>
        <v>2028</v>
      </c>
      <c r="S433" s="9">
        <f>R433+P433/12</f>
        <v>2030</v>
      </c>
      <c r="T433" s="3" t="s">
        <v>21</v>
      </c>
    </row>
    <row r="434" spans="1:20" x14ac:dyDescent="0.25">
      <c r="A434" s="2" t="str">
        <f>HYPERLINK("https://nddot-ixmultiasset.biprod.cloud/#/asset/inventory/nbibridges/2311", "39-118-22.0")</f>
        <v>39-118-22.0</v>
      </c>
      <c r="B434" s="3" t="s">
        <v>658</v>
      </c>
      <c r="C434" s="3" t="s">
        <v>13</v>
      </c>
      <c r="D434" s="3" t="s">
        <v>60</v>
      </c>
      <c r="E434" s="3" t="s">
        <v>15</v>
      </c>
      <c r="F434" s="3" t="s">
        <v>16</v>
      </c>
      <c r="G434" s="3" t="s">
        <v>355</v>
      </c>
      <c r="H434" s="3" t="s">
        <v>18</v>
      </c>
      <c r="I434" s="3" t="s">
        <v>1258</v>
      </c>
      <c r="J434" s="3"/>
      <c r="K434" s="3" t="s">
        <v>19</v>
      </c>
      <c r="L434" s="3" t="s">
        <v>1278</v>
      </c>
      <c r="M434" s="9">
        <v>7</v>
      </c>
      <c r="N434" s="9">
        <v>2024</v>
      </c>
      <c r="O434" s="3" t="s">
        <v>20</v>
      </c>
      <c r="P434" s="9">
        <v>24</v>
      </c>
      <c r="Q434" s="9">
        <f>N434+P434/12</f>
        <v>2026</v>
      </c>
      <c r="R434" s="9">
        <f>Q434+P434/12</f>
        <v>2028</v>
      </c>
      <c r="S434" s="9">
        <f>R434+P434/12</f>
        <v>2030</v>
      </c>
      <c r="T434" s="3" t="s">
        <v>21</v>
      </c>
    </row>
    <row r="435" spans="1:20" x14ac:dyDescent="0.25">
      <c r="A435" s="2" t="str">
        <f>HYPERLINK("https://nddot-ixmultiasset.biprod.cloud/#/asset/inventory/nbibridges/2007", "39-118-35.0")</f>
        <v>39-118-35.0</v>
      </c>
      <c r="B435" s="3" t="s">
        <v>290</v>
      </c>
      <c r="C435" s="3" t="s">
        <v>13</v>
      </c>
      <c r="D435" s="3" t="s">
        <v>14</v>
      </c>
      <c r="E435" s="3" t="s">
        <v>15</v>
      </c>
      <c r="F435" s="3" t="s">
        <v>16</v>
      </c>
      <c r="G435" s="3" t="s">
        <v>378</v>
      </c>
      <c r="H435" s="3" t="s">
        <v>25</v>
      </c>
      <c r="I435" s="3" t="s">
        <v>1262</v>
      </c>
      <c r="J435" s="3"/>
      <c r="K435" s="3"/>
      <c r="L435" s="3" t="s">
        <v>1268</v>
      </c>
      <c r="M435" s="9">
        <v>11</v>
      </c>
      <c r="N435" s="9">
        <v>2023</v>
      </c>
      <c r="O435" s="3" t="s">
        <v>20</v>
      </c>
      <c r="P435" s="9">
        <v>24</v>
      </c>
      <c r="Q435" s="9">
        <f>N435+P435/12</f>
        <v>2025</v>
      </c>
      <c r="R435" s="9">
        <f>Q435+P435/12</f>
        <v>2027</v>
      </c>
      <c r="S435" s="9">
        <f>R435+P435/12</f>
        <v>2029</v>
      </c>
      <c r="T435" s="3" t="s">
        <v>21</v>
      </c>
    </row>
    <row r="436" spans="1:20" x14ac:dyDescent="0.25">
      <c r="A436" s="2" t="str">
        <f>HYPERLINK("https://nddot-ixmultiasset.biprod.cloud/#/asset/inventory/nbibridges/2211", "39-119-11.0")</f>
        <v>39-119-11.0</v>
      </c>
      <c r="B436" s="3" t="s">
        <v>638</v>
      </c>
      <c r="C436" s="3" t="s">
        <v>13</v>
      </c>
      <c r="D436" s="3" t="s">
        <v>89</v>
      </c>
      <c r="E436" s="3" t="s">
        <v>15</v>
      </c>
      <c r="F436" s="3" t="s">
        <v>16</v>
      </c>
      <c r="G436" s="3" t="s">
        <v>176</v>
      </c>
      <c r="H436" s="3" t="s">
        <v>25</v>
      </c>
      <c r="I436" s="3" t="s">
        <v>1252</v>
      </c>
      <c r="J436" s="3"/>
      <c r="K436" s="3"/>
      <c r="L436" s="3" t="s">
        <v>1278</v>
      </c>
      <c r="M436" s="9">
        <v>7</v>
      </c>
      <c r="N436" s="9">
        <v>2024</v>
      </c>
      <c r="O436" s="3" t="s">
        <v>20</v>
      </c>
      <c r="P436" s="9">
        <v>24</v>
      </c>
      <c r="Q436" s="9">
        <f>N436+P436/12</f>
        <v>2026</v>
      </c>
      <c r="R436" s="9">
        <f>Q436+P436/12</f>
        <v>2028</v>
      </c>
      <c r="S436" s="9">
        <f>R436+P436/12</f>
        <v>2030</v>
      </c>
      <c r="T436" s="3" t="s">
        <v>21</v>
      </c>
    </row>
    <row r="437" spans="1:20" x14ac:dyDescent="0.25">
      <c r="A437" s="4" t="str">
        <f>HYPERLINK("https://nddot-ixmultiasset.biprod.cloud/#/asset/inventory/nbibridges/2449", "39-119-23.0")</f>
        <v>39-119-23.0</v>
      </c>
      <c r="B437" s="5" t="s">
        <v>689</v>
      </c>
      <c r="C437" s="5" t="s">
        <v>13</v>
      </c>
      <c r="D437" s="5" t="s">
        <v>60</v>
      </c>
      <c r="E437" s="5" t="s">
        <v>15</v>
      </c>
      <c r="F437" s="5" t="s">
        <v>16</v>
      </c>
      <c r="G437" s="5" t="s">
        <v>58</v>
      </c>
      <c r="H437" s="5" t="s">
        <v>25</v>
      </c>
      <c r="I437" s="5" t="s">
        <v>1252</v>
      </c>
      <c r="J437" s="5"/>
      <c r="K437" s="5"/>
      <c r="L437" s="5" t="s">
        <v>1278</v>
      </c>
      <c r="M437" s="10">
        <v>7</v>
      </c>
      <c r="N437" s="10">
        <v>2024</v>
      </c>
      <c r="O437" s="5" t="s">
        <v>20</v>
      </c>
      <c r="P437" s="10">
        <v>24</v>
      </c>
      <c r="Q437" s="10">
        <f>N437+P437/12</f>
        <v>2026</v>
      </c>
      <c r="R437" s="10">
        <f>Q437+P437/12</f>
        <v>2028</v>
      </c>
      <c r="S437" s="10">
        <f>R437+P437/12</f>
        <v>2030</v>
      </c>
      <c r="T437" s="5" t="s">
        <v>21</v>
      </c>
    </row>
    <row r="438" spans="1:20" x14ac:dyDescent="0.25">
      <c r="A438" s="4" t="str">
        <f>HYPERLINK("https://nddot-ixmultiasset.biprod.cloud/#/asset/inventory/nbibridges/3297", "39-119-24.1")</f>
        <v>39-119-24.1</v>
      </c>
      <c r="B438" s="5" t="s">
        <v>838</v>
      </c>
      <c r="C438" s="5" t="s">
        <v>13</v>
      </c>
      <c r="D438" s="5" t="s">
        <v>60</v>
      </c>
      <c r="E438" s="5" t="s">
        <v>15</v>
      </c>
      <c r="F438" s="5" t="s">
        <v>16</v>
      </c>
      <c r="G438" s="5" t="s">
        <v>100</v>
      </c>
      <c r="H438" s="5" t="s">
        <v>25</v>
      </c>
      <c r="I438" s="5" t="s">
        <v>1258</v>
      </c>
      <c r="J438" s="5"/>
      <c r="K438" s="5" t="s">
        <v>19</v>
      </c>
      <c r="L438" s="5" t="s">
        <v>1278</v>
      </c>
      <c r="M438" s="10">
        <v>7</v>
      </c>
      <c r="N438" s="10">
        <v>2024</v>
      </c>
      <c r="O438" s="5" t="s">
        <v>20</v>
      </c>
      <c r="P438" s="10">
        <v>24</v>
      </c>
      <c r="Q438" s="10">
        <f>N438+P438/12</f>
        <v>2026</v>
      </c>
      <c r="R438" s="10">
        <f>Q438+P438/12</f>
        <v>2028</v>
      </c>
      <c r="S438" s="10">
        <f>R438+P438/12</f>
        <v>2030</v>
      </c>
      <c r="T438" s="5" t="s">
        <v>21</v>
      </c>
    </row>
    <row r="439" spans="1:20" x14ac:dyDescent="0.25">
      <c r="A439" s="2" t="str">
        <f>HYPERLINK("https://nddot-ixmultiasset.biprod.cloud/#/asset/inventory/nbibridges/2970", "39-119-28.0")</f>
        <v>39-119-28.0</v>
      </c>
      <c r="B439" s="3" t="s">
        <v>786</v>
      </c>
      <c r="C439" s="3" t="s">
        <v>13</v>
      </c>
      <c r="D439" s="3" t="s">
        <v>60</v>
      </c>
      <c r="E439" s="3" t="s">
        <v>15</v>
      </c>
      <c r="F439" s="3" t="s">
        <v>16</v>
      </c>
      <c r="G439" s="3" t="s">
        <v>24</v>
      </c>
      <c r="H439" s="3" t="s">
        <v>18</v>
      </c>
      <c r="I439" s="3" t="s">
        <v>1276</v>
      </c>
      <c r="J439" s="3"/>
      <c r="K439" s="3" t="s">
        <v>19</v>
      </c>
      <c r="L439" s="3" t="s">
        <v>1278</v>
      </c>
      <c r="M439" s="9">
        <v>7</v>
      </c>
      <c r="N439" s="9">
        <v>2024</v>
      </c>
      <c r="O439" s="3" t="s">
        <v>20</v>
      </c>
      <c r="P439" s="9">
        <v>24</v>
      </c>
      <c r="Q439" s="9">
        <f>N439+P439/12</f>
        <v>2026</v>
      </c>
      <c r="R439" s="9">
        <f>Q439+P439/12</f>
        <v>2028</v>
      </c>
      <c r="S439" s="9">
        <f>R439+P439/12</f>
        <v>2030</v>
      </c>
      <c r="T439" s="3" t="s">
        <v>21</v>
      </c>
    </row>
    <row r="440" spans="1:20" x14ac:dyDescent="0.25">
      <c r="A440" s="4" t="str">
        <f>HYPERLINK("https://nddot-ixmultiasset.biprod.cloud/#/asset/inventory/nbibridges/3057", "39-119-28.1")</f>
        <v>39-119-28.1</v>
      </c>
      <c r="B440" s="5" t="s">
        <v>798</v>
      </c>
      <c r="C440" s="5" t="s">
        <v>13</v>
      </c>
      <c r="D440" s="5" t="s">
        <v>60</v>
      </c>
      <c r="E440" s="5" t="s">
        <v>15</v>
      </c>
      <c r="F440" s="5" t="s">
        <v>16</v>
      </c>
      <c r="G440" s="5" t="s">
        <v>103</v>
      </c>
      <c r="H440" s="5" t="s">
        <v>25</v>
      </c>
      <c r="I440" s="5" t="s">
        <v>1252</v>
      </c>
      <c r="J440" s="5"/>
      <c r="K440" s="5"/>
      <c r="L440" s="5" t="s">
        <v>1278</v>
      </c>
      <c r="M440" s="10">
        <v>7</v>
      </c>
      <c r="N440" s="10">
        <v>2024</v>
      </c>
      <c r="O440" s="5" t="s">
        <v>20</v>
      </c>
      <c r="P440" s="10">
        <v>24</v>
      </c>
      <c r="Q440" s="10">
        <f>N440+P440/12</f>
        <v>2026</v>
      </c>
      <c r="R440" s="10">
        <f>Q440+P440/12</f>
        <v>2028</v>
      </c>
      <c r="S440" s="10">
        <f>R440+P440/12</f>
        <v>2030</v>
      </c>
      <c r="T440" s="5" t="s">
        <v>21</v>
      </c>
    </row>
    <row r="441" spans="1:20" x14ac:dyDescent="0.25">
      <c r="A441" s="2" t="str">
        <f>HYPERLINK("https://nddot-ixmultiasset.biprod.cloud/#/asset/inventory/nbibridges/3424", "39-119-29.0")</f>
        <v>39-119-29.0</v>
      </c>
      <c r="B441" s="3" t="s">
        <v>865</v>
      </c>
      <c r="C441" s="3" t="s">
        <v>13</v>
      </c>
      <c r="D441" s="3" t="s">
        <v>60</v>
      </c>
      <c r="E441" s="3" t="s">
        <v>15</v>
      </c>
      <c r="F441" s="3" t="s">
        <v>16</v>
      </c>
      <c r="G441" s="3" t="s">
        <v>24</v>
      </c>
      <c r="H441" s="3" t="s">
        <v>25</v>
      </c>
      <c r="I441" s="3" t="s">
        <v>1276</v>
      </c>
      <c r="J441" s="3"/>
      <c r="K441" s="3" t="s">
        <v>19</v>
      </c>
      <c r="L441" s="3" t="s">
        <v>1278</v>
      </c>
      <c r="M441" s="9">
        <v>7</v>
      </c>
      <c r="N441" s="9">
        <v>2024</v>
      </c>
      <c r="O441" s="3" t="s">
        <v>20</v>
      </c>
      <c r="P441" s="9">
        <v>24</v>
      </c>
      <c r="Q441" s="9">
        <f>N441+P441/12</f>
        <v>2026</v>
      </c>
      <c r="R441" s="9">
        <f>Q441+P441/12</f>
        <v>2028</v>
      </c>
      <c r="S441" s="9">
        <f>R441+P441/12</f>
        <v>2030</v>
      </c>
      <c r="T441" s="3" t="s">
        <v>21</v>
      </c>
    </row>
    <row r="442" spans="1:20" x14ac:dyDescent="0.25">
      <c r="A442" s="4" t="str">
        <f>HYPERLINK("https://nddot-ixmultiasset.biprod.cloud/#/asset/inventory/nbibridges/3419", "39-119-35.1")</f>
        <v>39-119-35.1</v>
      </c>
      <c r="B442" s="5" t="s">
        <v>863</v>
      </c>
      <c r="C442" s="5" t="s">
        <v>13</v>
      </c>
      <c r="D442" s="5" t="s">
        <v>14</v>
      </c>
      <c r="E442" s="5" t="s">
        <v>15</v>
      </c>
      <c r="F442" s="5" t="s">
        <v>16</v>
      </c>
      <c r="G442" s="5" t="s">
        <v>864</v>
      </c>
      <c r="H442" s="5" t="s">
        <v>25</v>
      </c>
      <c r="I442" s="5" t="s">
        <v>1258</v>
      </c>
      <c r="J442" s="5"/>
      <c r="K442" s="5" t="s">
        <v>120</v>
      </c>
      <c r="L442" s="5" t="s">
        <v>1268</v>
      </c>
      <c r="M442" s="10">
        <v>11</v>
      </c>
      <c r="N442" s="10">
        <v>2023</v>
      </c>
      <c r="O442" s="5" t="s">
        <v>20</v>
      </c>
      <c r="P442" s="10">
        <v>24</v>
      </c>
      <c r="Q442" s="10">
        <f>N442+P442/12</f>
        <v>2025</v>
      </c>
      <c r="R442" s="10">
        <f>Q442+P442/12</f>
        <v>2027</v>
      </c>
      <c r="S442" s="10">
        <f>R442+P442/12</f>
        <v>2029</v>
      </c>
      <c r="T442" s="5" t="s">
        <v>21</v>
      </c>
    </row>
    <row r="443" spans="1:20" x14ac:dyDescent="0.25">
      <c r="A443" s="2" t="str">
        <f>HYPERLINK("https://nddot-ixmultiasset.biprod.cloud/#/asset/inventory/nbibridges/3566", "39-120-25.0")</f>
        <v>39-120-25.0</v>
      </c>
      <c r="B443" s="3" t="s">
        <v>901</v>
      </c>
      <c r="C443" s="3" t="s">
        <v>13</v>
      </c>
      <c r="D443" s="3" t="s">
        <v>60</v>
      </c>
      <c r="E443" s="3" t="s">
        <v>15</v>
      </c>
      <c r="F443" s="3" t="s">
        <v>16</v>
      </c>
      <c r="G443" s="3" t="s">
        <v>113</v>
      </c>
      <c r="H443" s="3" t="s">
        <v>25</v>
      </c>
      <c r="I443" s="3" t="s">
        <v>1262</v>
      </c>
      <c r="J443" s="3"/>
      <c r="K443" s="3"/>
      <c r="L443" s="3" t="s">
        <v>1278</v>
      </c>
      <c r="M443" s="9">
        <v>7</v>
      </c>
      <c r="N443" s="9">
        <v>2024</v>
      </c>
      <c r="O443" s="3" t="s">
        <v>20</v>
      </c>
      <c r="P443" s="9">
        <v>24</v>
      </c>
      <c r="Q443" s="9">
        <f>N443+P443/12</f>
        <v>2026</v>
      </c>
      <c r="R443" s="9">
        <f>Q443+P443/12</f>
        <v>2028</v>
      </c>
      <c r="S443" s="9">
        <f>R443+P443/12</f>
        <v>2030</v>
      </c>
      <c r="T443" s="3" t="s">
        <v>21</v>
      </c>
    </row>
    <row r="444" spans="1:20" x14ac:dyDescent="0.25">
      <c r="A444" s="4" t="str">
        <f>HYPERLINK("https://nddot-ixmultiasset.biprod.cloud/#/asset/inventory/nbibridges/3620", "39-120-35.0")</f>
        <v>39-120-35.0</v>
      </c>
      <c r="B444" s="5" t="s">
        <v>916</v>
      </c>
      <c r="C444" s="5" t="s">
        <v>13</v>
      </c>
      <c r="D444" s="5" t="s">
        <v>14</v>
      </c>
      <c r="E444" s="5" t="s">
        <v>15</v>
      </c>
      <c r="F444" s="5" t="s">
        <v>16</v>
      </c>
      <c r="G444" s="5" t="s">
        <v>917</v>
      </c>
      <c r="H444" s="5" t="s">
        <v>18</v>
      </c>
      <c r="I444" s="5" t="s">
        <v>1274</v>
      </c>
      <c r="J444" s="5"/>
      <c r="K444" s="5" t="s">
        <v>19</v>
      </c>
      <c r="L444" s="5" t="s">
        <v>1272</v>
      </c>
      <c r="M444" s="10">
        <v>6</v>
      </c>
      <c r="N444" s="10">
        <v>2024</v>
      </c>
      <c r="O444" s="5" t="s">
        <v>20</v>
      </c>
      <c r="P444" s="10">
        <v>24</v>
      </c>
      <c r="Q444" s="10">
        <f>N444+P444/12</f>
        <v>2026</v>
      </c>
      <c r="R444" s="10">
        <f>Q444+P444/12</f>
        <v>2028</v>
      </c>
      <c r="S444" s="10">
        <f>R444+P444/12</f>
        <v>2030</v>
      </c>
      <c r="T444" s="5" t="s">
        <v>74</v>
      </c>
    </row>
    <row r="445" spans="1:20" x14ac:dyDescent="0.25">
      <c r="A445" s="4" t="str">
        <f>HYPERLINK("https://nddot-ixmultiasset.biprod.cloud/#/asset/inventory/nbibridges/3707", "39-121-14.1")</f>
        <v>39-121-14.1</v>
      </c>
      <c r="B445" s="5" t="s">
        <v>934</v>
      </c>
      <c r="C445" s="5" t="s">
        <v>13</v>
      </c>
      <c r="D445" s="5" t="s">
        <v>269</v>
      </c>
      <c r="E445" s="5" t="s">
        <v>15</v>
      </c>
      <c r="F445" s="5" t="s">
        <v>16</v>
      </c>
      <c r="G445" s="5" t="s">
        <v>24</v>
      </c>
      <c r="H445" s="5" t="s">
        <v>25</v>
      </c>
      <c r="I445" s="5" t="s">
        <v>1277</v>
      </c>
      <c r="J445" s="5"/>
      <c r="K445" s="5" t="s">
        <v>19</v>
      </c>
      <c r="L445" s="5" t="s">
        <v>1278</v>
      </c>
      <c r="M445" s="10">
        <v>7</v>
      </c>
      <c r="N445" s="10">
        <v>2024</v>
      </c>
      <c r="O445" s="5" t="s">
        <v>20</v>
      </c>
      <c r="P445" s="10">
        <v>24</v>
      </c>
      <c r="Q445" s="10">
        <f>N445+P445/12</f>
        <v>2026</v>
      </c>
      <c r="R445" s="10">
        <f>Q445+P445/12</f>
        <v>2028</v>
      </c>
      <c r="S445" s="10">
        <f>R445+P445/12</f>
        <v>2030</v>
      </c>
      <c r="T445" s="5" t="s">
        <v>21</v>
      </c>
    </row>
    <row r="446" spans="1:20" x14ac:dyDescent="0.25">
      <c r="A446" s="2" t="str">
        <f>HYPERLINK("https://nddot-ixmultiasset.biprod.cloud/#/asset/inventory/nbibridges/4326", "39-121-28.0")</f>
        <v>39-121-28.0</v>
      </c>
      <c r="B446" s="3" t="s">
        <v>1030</v>
      </c>
      <c r="C446" s="3" t="s">
        <v>13</v>
      </c>
      <c r="D446" s="3" t="s">
        <v>60</v>
      </c>
      <c r="E446" s="3" t="s">
        <v>15</v>
      </c>
      <c r="F446" s="3" t="s">
        <v>16</v>
      </c>
      <c r="G446" s="3" t="s">
        <v>181</v>
      </c>
      <c r="H446" s="3" t="s">
        <v>25</v>
      </c>
      <c r="I446" s="3" t="s">
        <v>1258</v>
      </c>
      <c r="J446" s="3"/>
      <c r="K446" s="3" t="s">
        <v>19</v>
      </c>
      <c r="L446" s="3" t="s">
        <v>1278</v>
      </c>
      <c r="M446" s="9">
        <v>7</v>
      </c>
      <c r="N446" s="9">
        <v>2024</v>
      </c>
      <c r="O446" s="3" t="s">
        <v>20</v>
      </c>
      <c r="P446" s="9">
        <v>24</v>
      </c>
      <c r="Q446" s="9">
        <f>N446+P446/12</f>
        <v>2026</v>
      </c>
      <c r="R446" s="9">
        <f>Q446+P446/12</f>
        <v>2028</v>
      </c>
      <c r="S446" s="9">
        <f>R446+P446/12</f>
        <v>2030</v>
      </c>
      <c r="T446" s="3" t="s">
        <v>21</v>
      </c>
    </row>
    <row r="447" spans="1:20" x14ac:dyDescent="0.25">
      <c r="A447" s="2" t="str">
        <f>HYPERLINK("https://nddot-ixmultiasset.biprod.cloud/#/asset/inventory/nbibridges/4453", "39-121-35.0")</f>
        <v>39-121-35.0</v>
      </c>
      <c r="B447" s="3" t="s">
        <v>1049</v>
      </c>
      <c r="C447" s="3" t="s">
        <v>13</v>
      </c>
      <c r="D447" s="3" t="s">
        <v>14</v>
      </c>
      <c r="E447" s="3" t="s">
        <v>15</v>
      </c>
      <c r="F447" s="3" t="s">
        <v>16</v>
      </c>
      <c r="G447" s="3" t="s">
        <v>195</v>
      </c>
      <c r="H447" s="3" t="s">
        <v>94</v>
      </c>
      <c r="I447" s="3" t="s">
        <v>1274</v>
      </c>
      <c r="J447" s="3"/>
      <c r="K447" s="3" t="s">
        <v>95</v>
      </c>
      <c r="L447" s="3"/>
      <c r="M447" s="9"/>
      <c r="N447" s="9"/>
      <c r="O447" s="3" t="s">
        <v>96</v>
      </c>
      <c r="P447" s="9">
        <v>0</v>
      </c>
      <c r="Q447" s="9">
        <f>N447+P447/12</f>
        <v>0</v>
      </c>
      <c r="R447" s="9">
        <f>Q447+P447/12</f>
        <v>0</v>
      </c>
      <c r="S447" s="9">
        <f>R447+P447/12</f>
        <v>0</v>
      </c>
      <c r="T447" s="3" t="s">
        <v>21</v>
      </c>
    </row>
    <row r="448" spans="1:20" x14ac:dyDescent="0.25">
      <c r="A448" s="4" t="str">
        <f>HYPERLINK("https://nddot-ixmultiasset.biprod.cloud/#/asset/inventory/nbibridges/42", "39-122-04.0")</f>
        <v>39-122-04.0</v>
      </c>
      <c r="B448" s="5" t="s">
        <v>30</v>
      </c>
      <c r="C448" s="5" t="s">
        <v>13</v>
      </c>
      <c r="D448" s="5" t="s">
        <v>14</v>
      </c>
      <c r="E448" s="5" t="s">
        <v>15</v>
      </c>
      <c r="F448" s="5" t="s">
        <v>16</v>
      </c>
      <c r="G448" s="5" t="s">
        <v>31</v>
      </c>
      <c r="H448" s="5" t="s">
        <v>25</v>
      </c>
      <c r="I448" s="5" t="s">
        <v>1262</v>
      </c>
      <c r="J448" s="5"/>
      <c r="K448" s="5"/>
      <c r="L448" s="5" t="s">
        <v>1278</v>
      </c>
      <c r="M448" s="10">
        <v>7</v>
      </c>
      <c r="N448" s="10">
        <v>2024</v>
      </c>
      <c r="O448" s="5" t="s">
        <v>20</v>
      </c>
      <c r="P448" s="10">
        <v>24</v>
      </c>
      <c r="Q448" s="10">
        <f>N448+P448/12</f>
        <v>2026</v>
      </c>
      <c r="R448" s="10">
        <f>Q448+P448/12</f>
        <v>2028</v>
      </c>
      <c r="S448" s="10">
        <f>R448+P448/12</f>
        <v>2030</v>
      </c>
      <c r="T448" s="5" t="s">
        <v>21</v>
      </c>
    </row>
    <row r="449" spans="1:20" x14ac:dyDescent="0.25">
      <c r="A449" s="2" t="str">
        <f>HYPERLINK("https://nddot-ixmultiasset.biprod.cloud/#/asset/inventory/nbibridges/201", "39-122-06.0")</f>
        <v>39-122-06.0</v>
      </c>
      <c r="B449" s="3" t="s">
        <v>110</v>
      </c>
      <c r="C449" s="3" t="s">
        <v>13</v>
      </c>
      <c r="D449" s="3" t="s">
        <v>14</v>
      </c>
      <c r="E449" s="3" t="s">
        <v>15</v>
      </c>
      <c r="F449" s="3" t="s">
        <v>16</v>
      </c>
      <c r="G449" s="3" t="s">
        <v>52</v>
      </c>
      <c r="H449" s="3" t="s">
        <v>25</v>
      </c>
      <c r="I449" s="3" t="s">
        <v>1262</v>
      </c>
      <c r="J449" s="3"/>
      <c r="K449" s="3"/>
      <c r="L449" s="3" t="s">
        <v>1278</v>
      </c>
      <c r="M449" s="9">
        <v>7</v>
      </c>
      <c r="N449" s="9">
        <v>2024</v>
      </c>
      <c r="O449" s="3" t="s">
        <v>20</v>
      </c>
      <c r="P449" s="9">
        <v>24</v>
      </c>
      <c r="Q449" s="9">
        <f>N449+P449/12</f>
        <v>2026</v>
      </c>
      <c r="R449" s="9">
        <f>Q449+P449/12</f>
        <v>2028</v>
      </c>
      <c r="S449" s="9">
        <f>R449+P449/12</f>
        <v>2030</v>
      </c>
      <c r="T449" s="3" t="s">
        <v>21</v>
      </c>
    </row>
    <row r="450" spans="1:20" x14ac:dyDescent="0.25">
      <c r="A450" s="4" t="str">
        <f>HYPERLINK("https://nddot-ixmultiasset.biprod.cloud/#/asset/inventory/nbibridges/250", "39-122-08.0")</f>
        <v>39-122-08.0</v>
      </c>
      <c r="B450" s="5" t="s">
        <v>125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126</v>
      </c>
      <c r="H450" s="5" t="s">
        <v>25</v>
      </c>
      <c r="I450" s="5" t="s">
        <v>1262</v>
      </c>
      <c r="J450" s="5"/>
      <c r="K450" s="5"/>
      <c r="L450" s="5" t="s">
        <v>1278</v>
      </c>
      <c r="M450" s="10">
        <v>7</v>
      </c>
      <c r="N450" s="10">
        <v>2024</v>
      </c>
      <c r="O450" s="5" t="s">
        <v>20</v>
      </c>
      <c r="P450" s="10">
        <v>24</v>
      </c>
      <c r="Q450" s="10">
        <f>N450+P450/12</f>
        <v>2026</v>
      </c>
      <c r="R450" s="10">
        <f>Q450+P450/12</f>
        <v>2028</v>
      </c>
      <c r="S450" s="10">
        <f>R450+P450/12</f>
        <v>2030</v>
      </c>
      <c r="T450" s="5" t="s">
        <v>21</v>
      </c>
    </row>
    <row r="451" spans="1:20" x14ac:dyDescent="0.25">
      <c r="A451" s="2" t="str">
        <f>HYPERLINK("https://nddot-ixmultiasset.biprod.cloud/#/asset/inventory/nbibridges/743", "39-122-14.0")</f>
        <v>39-122-14.0</v>
      </c>
      <c r="B451" s="3" t="s">
        <v>268</v>
      </c>
      <c r="C451" s="3" t="s">
        <v>13</v>
      </c>
      <c r="D451" s="3" t="s">
        <v>269</v>
      </c>
      <c r="E451" s="3" t="s">
        <v>15</v>
      </c>
      <c r="F451" s="3" t="s">
        <v>16</v>
      </c>
      <c r="G451" s="3" t="s">
        <v>24</v>
      </c>
      <c r="H451" s="3" t="s">
        <v>18</v>
      </c>
      <c r="I451" s="3" t="s">
        <v>1258</v>
      </c>
      <c r="J451" s="3"/>
      <c r="K451" s="3" t="s">
        <v>19</v>
      </c>
      <c r="L451" s="3" t="s">
        <v>1278</v>
      </c>
      <c r="M451" s="9">
        <v>7</v>
      </c>
      <c r="N451" s="9">
        <v>2024</v>
      </c>
      <c r="O451" s="3" t="s">
        <v>20</v>
      </c>
      <c r="P451" s="9">
        <v>24</v>
      </c>
      <c r="Q451" s="9">
        <f>N451+P451/12</f>
        <v>2026</v>
      </c>
      <c r="R451" s="9">
        <f>Q451+P451/12</f>
        <v>2028</v>
      </c>
      <c r="S451" s="9">
        <f>R451+P451/12</f>
        <v>2030</v>
      </c>
      <c r="T451" s="3" t="s">
        <v>21</v>
      </c>
    </row>
    <row r="452" spans="1:20" x14ac:dyDescent="0.25">
      <c r="A452" s="2" t="str">
        <f>HYPERLINK("https://nddot-ixmultiasset.biprod.cloud/#/asset/inventory/nbibridges/935", "39-122-34.0")</f>
        <v>39-122-34.0</v>
      </c>
      <c r="B452" s="3" t="s">
        <v>318</v>
      </c>
      <c r="C452" s="3" t="s">
        <v>13</v>
      </c>
      <c r="D452" s="3" t="s">
        <v>14</v>
      </c>
      <c r="E452" s="3" t="s">
        <v>15</v>
      </c>
      <c r="F452" s="3" t="s">
        <v>16</v>
      </c>
      <c r="G452" s="3" t="s">
        <v>195</v>
      </c>
      <c r="H452" s="3" t="s">
        <v>18</v>
      </c>
      <c r="I452" s="3" t="s">
        <v>1274</v>
      </c>
      <c r="J452" s="3"/>
      <c r="K452" s="3" t="s">
        <v>19</v>
      </c>
      <c r="L452" s="3" t="s">
        <v>1272</v>
      </c>
      <c r="M452" s="9">
        <v>6</v>
      </c>
      <c r="N452" s="9">
        <v>2024</v>
      </c>
      <c r="O452" s="3" t="s">
        <v>20</v>
      </c>
      <c r="P452" s="9">
        <v>24</v>
      </c>
      <c r="Q452" s="9">
        <f>N452+P452/12</f>
        <v>2026</v>
      </c>
      <c r="R452" s="9">
        <f>Q452+P452/12</f>
        <v>2028</v>
      </c>
      <c r="S452" s="9">
        <f>R452+P452/12</f>
        <v>2030</v>
      </c>
      <c r="T452" s="3" t="s">
        <v>74</v>
      </c>
    </row>
    <row r="453" spans="1:20" x14ac:dyDescent="0.25">
      <c r="A453" s="2" t="str">
        <f>HYPERLINK("https://nddot-ixmultiasset.biprod.cloud/#/asset/inventory/nbibridges/1507", "39-122-41.0")</f>
        <v>39-122-41.0</v>
      </c>
      <c r="B453" s="3" t="s">
        <v>470</v>
      </c>
      <c r="C453" s="3" t="s">
        <v>13</v>
      </c>
      <c r="D453" s="3" t="s">
        <v>23</v>
      </c>
      <c r="E453" s="3" t="s">
        <v>15</v>
      </c>
      <c r="F453" s="3" t="s">
        <v>16</v>
      </c>
      <c r="G453" s="3" t="s">
        <v>24</v>
      </c>
      <c r="H453" s="3" t="s">
        <v>18</v>
      </c>
      <c r="I453" s="3" t="s">
        <v>1276</v>
      </c>
      <c r="J453" s="3"/>
      <c r="K453" s="3" t="s">
        <v>19</v>
      </c>
      <c r="L453" s="3" t="s">
        <v>1272</v>
      </c>
      <c r="M453" s="9">
        <v>6</v>
      </c>
      <c r="N453" s="9">
        <v>2024</v>
      </c>
      <c r="O453" s="3" t="s">
        <v>20</v>
      </c>
      <c r="P453" s="9">
        <v>24</v>
      </c>
      <c r="Q453" s="9">
        <f>N453+P453/12</f>
        <v>2026</v>
      </c>
      <c r="R453" s="9">
        <f>Q453+P453/12</f>
        <v>2028</v>
      </c>
      <c r="S453" s="9">
        <f>R453+P453/12</f>
        <v>2030</v>
      </c>
      <c r="T453" s="3" t="s">
        <v>21</v>
      </c>
    </row>
    <row r="454" spans="1:20" x14ac:dyDescent="0.25">
      <c r="A454" s="4" t="str">
        <f>HYPERLINK("https://nddot-ixmultiasset.biprod.cloud/#/asset/inventory/nbibridges/5110", "39-123-09.1")</f>
        <v>39-123-09.1</v>
      </c>
      <c r="B454" s="5" t="s">
        <v>1172</v>
      </c>
      <c r="C454" s="5" t="s">
        <v>13</v>
      </c>
      <c r="D454" s="5" t="s">
        <v>14</v>
      </c>
      <c r="E454" s="5" t="s">
        <v>1173</v>
      </c>
      <c r="F454" s="5" t="s">
        <v>16</v>
      </c>
      <c r="G454" s="5" t="s">
        <v>358</v>
      </c>
      <c r="H454" s="5" t="s">
        <v>25</v>
      </c>
      <c r="I454" s="5" t="s">
        <v>1262</v>
      </c>
      <c r="J454" s="5"/>
      <c r="K454" s="5"/>
      <c r="L454" s="5" t="s">
        <v>1264</v>
      </c>
      <c r="M454" s="10">
        <v>5</v>
      </c>
      <c r="N454" s="10">
        <v>2024</v>
      </c>
      <c r="O454" s="5" t="s">
        <v>20</v>
      </c>
      <c r="P454" s="10">
        <v>24</v>
      </c>
      <c r="Q454" s="10">
        <f>N454+P454/12</f>
        <v>2026</v>
      </c>
      <c r="R454" s="10">
        <f>Q454+P454/12</f>
        <v>2028</v>
      </c>
      <c r="S454" s="10">
        <f>R454+P454/12</f>
        <v>2030</v>
      </c>
      <c r="T454" s="5" t="s">
        <v>21</v>
      </c>
    </row>
    <row r="455" spans="1:20" x14ac:dyDescent="0.25">
      <c r="A455" s="2" t="str">
        <f>HYPERLINK("https://nddot-ixmultiasset.biprod.cloud/#/asset/inventory/nbibridges/2216", "39-123-24.0")</f>
        <v>39-123-24.0</v>
      </c>
      <c r="B455" s="3" t="s">
        <v>640</v>
      </c>
      <c r="C455" s="3" t="s">
        <v>13</v>
      </c>
      <c r="D455" s="3" t="s">
        <v>60</v>
      </c>
      <c r="E455" s="3" t="s">
        <v>15</v>
      </c>
      <c r="F455" s="3" t="s">
        <v>16</v>
      </c>
      <c r="G455" s="3" t="s">
        <v>195</v>
      </c>
      <c r="H455" s="3" t="s">
        <v>94</v>
      </c>
      <c r="I455" s="3" t="s">
        <v>1274</v>
      </c>
      <c r="J455" s="3"/>
      <c r="K455" s="3" t="s">
        <v>95</v>
      </c>
      <c r="L455" s="3"/>
      <c r="M455" s="9"/>
      <c r="N455" s="9"/>
      <c r="O455" s="3" t="s">
        <v>96</v>
      </c>
      <c r="P455" s="9">
        <v>0</v>
      </c>
      <c r="Q455" s="9">
        <f>N455+P455/12</f>
        <v>0</v>
      </c>
      <c r="R455" s="9">
        <f>Q455+P455/12</f>
        <v>0</v>
      </c>
      <c r="S455" s="9">
        <f>R455+P455/12</f>
        <v>0</v>
      </c>
      <c r="T455" s="3" t="s">
        <v>21</v>
      </c>
    </row>
    <row r="456" spans="1:20" x14ac:dyDescent="0.25">
      <c r="A456" s="4" t="str">
        <f>HYPERLINK("https://nddot-ixmultiasset.biprod.cloud/#/asset/inventory/nbibridges/2780", "39-123-24.2")</f>
        <v>39-123-24.2</v>
      </c>
      <c r="B456" s="5" t="s">
        <v>749</v>
      </c>
      <c r="C456" s="5" t="s">
        <v>13</v>
      </c>
      <c r="D456" s="5" t="s">
        <v>60</v>
      </c>
      <c r="E456" s="5" t="s">
        <v>15</v>
      </c>
      <c r="F456" s="5" t="s">
        <v>16</v>
      </c>
      <c r="G456" s="5" t="s">
        <v>56</v>
      </c>
      <c r="H456" s="5" t="s">
        <v>25</v>
      </c>
      <c r="I456" s="5" t="s">
        <v>1252</v>
      </c>
      <c r="J456" s="5"/>
      <c r="K456" s="5"/>
      <c r="L456" s="5" t="s">
        <v>1286</v>
      </c>
      <c r="M456" s="10">
        <v>11</v>
      </c>
      <c r="N456" s="10">
        <v>2021</v>
      </c>
      <c r="O456" s="5" t="s">
        <v>35</v>
      </c>
      <c r="P456" s="10">
        <v>48</v>
      </c>
      <c r="Q456" s="10">
        <f>N456+P456/12</f>
        <v>2025</v>
      </c>
      <c r="R456" s="10">
        <f>Q456+P456/12</f>
        <v>2029</v>
      </c>
      <c r="S456" s="10">
        <f>R456+P456/12</f>
        <v>2033</v>
      </c>
      <c r="T456" s="5" t="s">
        <v>21</v>
      </c>
    </row>
    <row r="457" spans="1:20" x14ac:dyDescent="0.25">
      <c r="A457" s="4" t="str">
        <f>HYPERLINK("https://nddot-ixmultiasset.biprod.cloud/#/asset/inventory/nbibridges/2951", "39-123-24.3")</f>
        <v>39-123-24.3</v>
      </c>
      <c r="B457" s="5" t="s">
        <v>777</v>
      </c>
      <c r="C457" s="5" t="s">
        <v>13</v>
      </c>
      <c r="D457" s="5" t="s">
        <v>60</v>
      </c>
      <c r="E457" s="5" t="s">
        <v>15</v>
      </c>
      <c r="F457" s="5" t="s">
        <v>16</v>
      </c>
      <c r="G457" s="5" t="s">
        <v>152</v>
      </c>
      <c r="H457" s="5" t="s">
        <v>25</v>
      </c>
      <c r="I457" s="5" t="s">
        <v>1262</v>
      </c>
      <c r="J457" s="5"/>
      <c r="K457" s="5"/>
      <c r="L457" s="5" t="s">
        <v>1278</v>
      </c>
      <c r="M457" s="10">
        <v>7</v>
      </c>
      <c r="N457" s="10">
        <v>2024</v>
      </c>
      <c r="O457" s="5" t="s">
        <v>20</v>
      </c>
      <c r="P457" s="10">
        <v>24</v>
      </c>
      <c r="Q457" s="10">
        <f>N457+P457/12</f>
        <v>2026</v>
      </c>
      <c r="R457" s="10">
        <f>Q457+P457/12</f>
        <v>2028</v>
      </c>
      <c r="S457" s="10">
        <f>R457+P457/12</f>
        <v>2030</v>
      </c>
      <c r="T457" s="5" t="s">
        <v>21</v>
      </c>
    </row>
    <row r="458" spans="1:20" x14ac:dyDescent="0.25">
      <c r="A458" s="4" t="str">
        <f>HYPERLINK("https://nddot-ixmultiasset.biprod.cloud/#/asset/inventory/nbibridges/3145", "39-123-26.0")</f>
        <v>39-123-26.0</v>
      </c>
      <c r="B458" s="5" t="s">
        <v>810</v>
      </c>
      <c r="C458" s="5" t="s">
        <v>13</v>
      </c>
      <c r="D458" s="5" t="s">
        <v>60</v>
      </c>
      <c r="E458" s="5" t="s">
        <v>15</v>
      </c>
      <c r="F458" s="5" t="s">
        <v>16</v>
      </c>
      <c r="G458" s="5" t="s">
        <v>24</v>
      </c>
      <c r="H458" s="5" t="s">
        <v>18</v>
      </c>
      <c r="I458" s="5" t="s">
        <v>1258</v>
      </c>
      <c r="J458" s="5"/>
      <c r="K458" s="5" t="s">
        <v>202</v>
      </c>
      <c r="L458" s="5" t="s">
        <v>1278</v>
      </c>
      <c r="M458" s="10">
        <v>7</v>
      </c>
      <c r="N458" s="10">
        <v>2024</v>
      </c>
      <c r="O458" s="5" t="s">
        <v>20</v>
      </c>
      <c r="P458" s="10">
        <v>24</v>
      </c>
      <c r="Q458" s="10">
        <f>N458+P458/12</f>
        <v>2026</v>
      </c>
      <c r="R458" s="10">
        <f>Q458+P458/12</f>
        <v>2028</v>
      </c>
      <c r="S458" s="10">
        <f>R458+P458/12</f>
        <v>2030</v>
      </c>
      <c r="T458" s="5" t="s">
        <v>21</v>
      </c>
    </row>
    <row r="459" spans="1:20" x14ac:dyDescent="0.25">
      <c r="A459" s="4" t="str">
        <f>HYPERLINK("https://nddot-ixmultiasset.biprod.cloud/#/asset/inventory/nbibridges/3410", "39-123-34.2")</f>
        <v>39-123-34.2</v>
      </c>
      <c r="B459" s="5" t="s">
        <v>861</v>
      </c>
      <c r="C459" s="5" t="s">
        <v>13</v>
      </c>
      <c r="D459" s="5" t="s">
        <v>14</v>
      </c>
      <c r="E459" s="5" t="s">
        <v>15</v>
      </c>
      <c r="F459" s="5" t="s">
        <v>16</v>
      </c>
      <c r="G459" s="5" t="s">
        <v>491</v>
      </c>
      <c r="H459" s="5" t="s">
        <v>25</v>
      </c>
      <c r="I459" s="5" t="s">
        <v>1258</v>
      </c>
      <c r="J459" s="5"/>
      <c r="K459" s="5" t="s">
        <v>19</v>
      </c>
      <c r="L459" s="5" t="s">
        <v>1268</v>
      </c>
      <c r="M459" s="10">
        <v>11</v>
      </c>
      <c r="N459" s="10">
        <v>2023</v>
      </c>
      <c r="O459" s="5" t="s">
        <v>20</v>
      </c>
      <c r="P459" s="10">
        <v>24</v>
      </c>
      <c r="Q459" s="10">
        <f>N459+P459/12</f>
        <v>2025</v>
      </c>
      <c r="R459" s="10">
        <f>Q459+P459/12</f>
        <v>2027</v>
      </c>
      <c r="S459" s="10">
        <f>R459+P459/12</f>
        <v>2029</v>
      </c>
      <c r="T459" s="5" t="s">
        <v>21</v>
      </c>
    </row>
    <row r="460" spans="1:20" x14ac:dyDescent="0.25">
      <c r="A460" s="2" t="str">
        <f>HYPERLINK("https://nddot-ixmultiasset.biprod.cloud/#/asset/inventory/nbibridges/3670", "39-123-41.0")</f>
        <v>39-123-41.0</v>
      </c>
      <c r="B460" s="3" t="s">
        <v>927</v>
      </c>
      <c r="C460" s="3" t="s">
        <v>13</v>
      </c>
      <c r="D460" s="3" t="s">
        <v>23</v>
      </c>
      <c r="E460" s="3" t="s">
        <v>15</v>
      </c>
      <c r="F460" s="3" t="s">
        <v>16</v>
      </c>
      <c r="G460" s="3" t="s">
        <v>565</v>
      </c>
      <c r="H460" s="3" t="s">
        <v>18</v>
      </c>
      <c r="I460" s="3" t="s">
        <v>1276</v>
      </c>
      <c r="J460" s="3"/>
      <c r="K460" s="3" t="s">
        <v>19</v>
      </c>
      <c r="L460" s="3" t="s">
        <v>1272</v>
      </c>
      <c r="M460" s="9">
        <v>6</v>
      </c>
      <c r="N460" s="9">
        <v>2024</v>
      </c>
      <c r="O460" s="3" t="s">
        <v>20</v>
      </c>
      <c r="P460" s="9">
        <v>24</v>
      </c>
      <c r="Q460" s="9">
        <f>N460+P460/12</f>
        <v>2026</v>
      </c>
      <c r="R460" s="9">
        <f>Q460+P460/12</f>
        <v>2028</v>
      </c>
      <c r="S460" s="9">
        <f>R460+P460/12</f>
        <v>2030</v>
      </c>
      <c r="T460" s="3" t="s">
        <v>21</v>
      </c>
    </row>
    <row r="461" spans="1:20" x14ac:dyDescent="0.25">
      <c r="A461" s="2" t="str">
        <f>HYPERLINK("https://nddot-ixmultiasset.biprod.cloud/#/asset/inventory/nbibridges/3687", "39-124-09.0")</f>
        <v>39-124-09.0</v>
      </c>
      <c r="B461" s="3" t="s">
        <v>931</v>
      </c>
      <c r="C461" s="3" t="s">
        <v>13</v>
      </c>
      <c r="D461" s="3" t="s">
        <v>14</v>
      </c>
      <c r="E461" s="3" t="s">
        <v>15</v>
      </c>
      <c r="F461" s="3" t="s">
        <v>16</v>
      </c>
      <c r="G461" s="3" t="s">
        <v>126</v>
      </c>
      <c r="H461" s="3" t="s">
        <v>25</v>
      </c>
      <c r="I461" s="3" t="s">
        <v>1262</v>
      </c>
      <c r="J461" s="3"/>
      <c r="K461" s="3"/>
      <c r="L461" s="3" t="s">
        <v>1278</v>
      </c>
      <c r="M461" s="9">
        <v>7</v>
      </c>
      <c r="N461" s="9">
        <v>2024</v>
      </c>
      <c r="O461" s="3" t="s">
        <v>20</v>
      </c>
      <c r="P461" s="9">
        <v>24</v>
      </c>
      <c r="Q461" s="9">
        <f>N461+P461/12</f>
        <v>2026</v>
      </c>
      <c r="R461" s="9">
        <f>Q461+P461/12</f>
        <v>2028</v>
      </c>
      <c r="S461" s="9">
        <f>R461+P461/12</f>
        <v>2030</v>
      </c>
      <c r="T461" s="3" t="s">
        <v>21</v>
      </c>
    </row>
    <row r="462" spans="1:20" x14ac:dyDescent="0.25">
      <c r="A462" s="4" t="str">
        <f>HYPERLINK("https://nddot-ixmultiasset.biprod.cloud/#/asset/inventory/nbibridges/3554", "39-124-11.0")</f>
        <v>39-124-11.0</v>
      </c>
      <c r="B462" s="5" t="s">
        <v>900</v>
      </c>
      <c r="C462" s="5" t="s">
        <v>13</v>
      </c>
      <c r="D462" s="5" t="s">
        <v>14</v>
      </c>
      <c r="E462" s="5" t="s">
        <v>15</v>
      </c>
      <c r="F462" s="5" t="s">
        <v>16</v>
      </c>
      <c r="G462" s="5" t="s">
        <v>646</v>
      </c>
      <c r="H462" s="5" t="s">
        <v>25</v>
      </c>
      <c r="I462" s="5" t="s">
        <v>1262</v>
      </c>
      <c r="J462" s="5"/>
      <c r="K462" s="5"/>
      <c r="L462" s="5" t="s">
        <v>1278</v>
      </c>
      <c r="M462" s="10">
        <v>7</v>
      </c>
      <c r="N462" s="10">
        <v>2024</v>
      </c>
      <c r="O462" s="5" t="s">
        <v>20</v>
      </c>
      <c r="P462" s="10">
        <v>24</v>
      </c>
      <c r="Q462" s="10">
        <f>N462+P462/12</f>
        <v>2026</v>
      </c>
      <c r="R462" s="10">
        <f>Q462+P462/12</f>
        <v>2028</v>
      </c>
      <c r="S462" s="10">
        <f>R462+P462/12</f>
        <v>2030</v>
      </c>
      <c r="T462" s="5" t="s">
        <v>21</v>
      </c>
    </row>
    <row r="463" spans="1:20" x14ac:dyDescent="0.25">
      <c r="A463" s="4" t="str">
        <f>HYPERLINK("https://nddot-ixmultiasset.biprod.cloud/#/asset/inventory/nbibridges/3772", "39-124-12.1")</f>
        <v>39-124-12.1</v>
      </c>
      <c r="B463" s="5" t="s">
        <v>942</v>
      </c>
      <c r="C463" s="5" t="s">
        <v>13</v>
      </c>
      <c r="D463" s="5" t="s">
        <v>14</v>
      </c>
      <c r="E463" s="5" t="s">
        <v>15</v>
      </c>
      <c r="F463" s="5" t="s">
        <v>16</v>
      </c>
      <c r="G463" s="5" t="s">
        <v>76</v>
      </c>
      <c r="H463" s="5" t="s">
        <v>18</v>
      </c>
      <c r="I463" s="5" t="s">
        <v>1274</v>
      </c>
      <c r="J463" s="5"/>
      <c r="K463" s="5" t="s">
        <v>19</v>
      </c>
      <c r="L463" s="5" t="s">
        <v>1278</v>
      </c>
      <c r="M463" s="10">
        <v>7</v>
      </c>
      <c r="N463" s="10">
        <v>2024</v>
      </c>
      <c r="O463" s="5" t="s">
        <v>20</v>
      </c>
      <c r="P463" s="10">
        <v>24</v>
      </c>
      <c r="Q463" s="10">
        <f>N463+P463/12</f>
        <v>2026</v>
      </c>
      <c r="R463" s="10">
        <f>Q463+P463/12</f>
        <v>2028</v>
      </c>
      <c r="S463" s="10">
        <f>R463+P463/12</f>
        <v>2030</v>
      </c>
      <c r="T463" s="5" t="s">
        <v>74</v>
      </c>
    </row>
    <row r="464" spans="1:20" x14ac:dyDescent="0.25">
      <c r="A464" s="4" t="str">
        <f>HYPERLINK("https://nddot-ixmultiasset.biprod.cloud/#/asset/inventory/nbibridges/3823", "39-124-14.0")</f>
        <v>39-124-14.0</v>
      </c>
      <c r="B464" s="5" t="s">
        <v>953</v>
      </c>
      <c r="C464" s="5" t="s">
        <v>13</v>
      </c>
      <c r="D464" s="5" t="s">
        <v>14</v>
      </c>
      <c r="E464" s="5" t="s">
        <v>15</v>
      </c>
      <c r="F464" s="5" t="s">
        <v>16</v>
      </c>
      <c r="G464" s="5" t="s">
        <v>338</v>
      </c>
      <c r="H464" s="5" t="s">
        <v>25</v>
      </c>
      <c r="I464" s="5" t="s">
        <v>1262</v>
      </c>
      <c r="J464" s="5"/>
      <c r="K464" s="5"/>
      <c r="L464" s="5" t="s">
        <v>1278</v>
      </c>
      <c r="M464" s="10">
        <v>7</v>
      </c>
      <c r="N464" s="10">
        <v>2024</v>
      </c>
      <c r="O464" s="5" t="s">
        <v>20</v>
      </c>
      <c r="P464" s="10">
        <v>24</v>
      </c>
      <c r="Q464" s="10">
        <f>N464+P464/12</f>
        <v>2026</v>
      </c>
      <c r="R464" s="10">
        <f>Q464+P464/12</f>
        <v>2028</v>
      </c>
      <c r="S464" s="10">
        <f>R464+P464/12</f>
        <v>2030</v>
      </c>
      <c r="T464" s="5" t="s">
        <v>21</v>
      </c>
    </row>
    <row r="465" spans="1:20" x14ac:dyDescent="0.25">
      <c r="A465" s="4" t="str">
        <f>HYPERLINK("https://nddot-ixmultiasset.biprod.cloud/#/asset/inventory/nbibridges/3920", "39-124-15.1")</f>
        <v>39-124-15.1</v>
      </c>
      <c r="B465" s="5" t="s">
        <v>964</v>
      </c>
      <c r="C465" s="5" t="s">
        <v>13</v>
      </c>
      <c r="D465" s="5" t="s">
        <v>14</v>
      </c>
      <c r="E465" s="5" t="s">
        <v>15</v>
      </c>
      <c r="F465" s="5" t="s">
        <v>16</v>
      </c>
      <c r="G465" s="5" t="s">
        <v>594</v>
      </c>
      <c r="H465" s="5" t="s">
        <v>18</v>
      </c>
      <c r="I465" s="5" t="s">
        <v>1274</v>
      </c>
      <c r="J465" s="5"/>
      <c r="K465" s="5" t="s">
        <v>19</v>
      </c>
      <c r="L465" s="5" t="s">
        <v>1266</v>
      </c>
      <c r="M465" s="10">
        <v>7</v>
      </c>
      <c r="N465" s="10">
        <v>2025</v>
      </c>
      <c r="O465" s="5" t="s">
        <v>121</v>
      </c>
      <c r="P465" s="10">
        <v>12</v>
      </c>
      <c r="Q465" s="10">
        <f>N465+P465/12</f>
        <v>2026</v>
      </c>
      <c r="R465" s="10">
        <f>Q465+P465/12</f>
        <v>2027</v>
      </c>
      <c r="S465" s="10">
        <f>R465+P465/12</f>
        <v>2028</v>
      </c>
      <c r="T465" s="5" t="s">
        <v>74</v>
      </c>
    </row>
    <row r="466" spans="1:20" x14ac:dyDescent="0.25">
      <c r="A466" s="2" t="str">
        <f>HYPERLINK("https://nddot-ixmultiasset.biprod.cloud/#/asset/inventory/nbibridges/4394", "39-124-17.0")</f>
        <v>39-124-17.0</v>
      </c>
      <c r="B466" s="3" t="s">
        <v>1043</v>
      </c>
      <c r="C466" s="3" t="s">
        <v>13</v>
      </c>
      <c r="D466" s="3" t="s">
        <v>60</v>
      </c>
      <c r="E466" s="3" t="s">
        <v>15</v>
      </c>
      <c r="F466" s="3" t="s">
        <v>16</v>
      </c>
      <c r="G466" s="3" t="s">
        <v>183</v>
      </c>
      <c r="H466" s="3" t="s">
        <v>25</v>
      </c>
      <c r="I466" s="3" t="s">
        <v>1252</v>
      </c>
      <c r="J466" s="3"/>
      <c r="K466" s="3"/>
      <c r="L466" s="3" t="s">
        <v>1278</v>
      </c>
      <c r="M466" s="9">
        <v>7</v>
      </c>
      <c r="N466" s="9">
        <v>2024</v>
      </c>
      <c r="O466" s="3" t="s">
        <v>20</v>
      </c>
      <c r="P466" s="9">
        <v>24</v>
      </c>
      <c r="Q466" s="9">
        <f>N466+P466/12</f>
        <v>2026</v>
      </c>
      <c r="R466" s="9">
        <f>Q466+P466/12</f>
        <v>2028</v>
      </c>
      <c r="S466" s="9">
        <f>R466+P466/12</f>
        <v>2030</v>
      </c>
      <c r="T466" s="3" t="s">
        <v>21</v>
      </c>
    </row>
    <row r="467" spans="1:20" x14ac:dyDescent="0.25">
      <c r="A467" s="2" t="str">
        <f>HYPERLINK("https://nddot-ixmultiasset.biprod.cloud/#/asset/inventory/nbibridges/4527", "39-124-17.1")</f>
        <v>39-124-17.1</v>
      </c>
      <c r="B467" s="3" t="s">
        <v>1064</v>
      </c>
      <c r="C467" s="3" t="s">
        <v>13</v>
      </c>
      <c r="D467" s="3" t="s">
        <v>60</v>
      </c>
      <c r="E467" s="3" t="s">
        <v>1065</v>
      </c>
      <c r="F467" s="3" t="s">
        <v>16</v>
      </c>
      <c r="G467" s="3" t="s">
        <v>115</v>
      </c>
      <c r="H467" s="3" t="s">
        <v>25</v>
      </c>
      <c r="I467" s="3" t="s">
        <v>1258</v>
      </c>
      <c r="J467" s="3"/>
      <c r="K467" s="3"/>
      <c r="L467" s="3" t="s">
        <v>1278</v>
      </c>
      <c r="M467" s="9">
        <v>7</v>
      </c>
      <c r="N467" s="9">
        <v>2024</v>
      </c>
      <c r="O467" s="3" t="s">
        <v>20</v>
      </c>
      <c r="P467" s="9">
        <v>24</v>
      </c>
      <c r="Q467" s="9">
        <f>N467+P467/12</f>
        <v>2026</v>
      </c>
      <c r="R467" s="9">
        <f>Q467+P467/12</f>
        <v>2028</v>
      </c>
      <c r="S467" s="9">
        <f>R467+P467/12</f>
        <v>2030</v>
      </c>
      <c r="T467" s="3" t="s">
        <v>21</v>
      </c>
    </row>
    <row r="468" spans="1:20" x14ac:dyDescent="0.25">
      <c r="A468" s="4" t="str">
        <f>HYPERLINK("https://nddot-ixmultiasset.biprod.cloud/#/asset/inventory/nbibridges/4580", "39-124-24.0")</f>
        <v>39-124-24.0</v>
      </c>
      <c r="B468" s="5" t="s">
        <v>1081</v>
      </c>
      <c r="C468" s="5" t="s">
        <v>13</v>
      </c>
      <c r="D468" s="5" t="s">
        <v>60</v>
      </c>
      <c r="E468" s="5" t="s">
        <v>15</v>
      </c>
      <c r="F468" s="5" t="s">
        <v>16</v>
      </c>
      <c r="G468" s="5" t="s">
        <v>17</v>
      </c>
      <c r="H468" s="5" t="s">
        <v>18</v>
      </c>
      <c r="I468" s="5" t="s">
        <v>1274</v>
      </c>
      <c r="J468" s="5"/>
      <c r="K468" s="5" t="s">
        <v>19</v>
      </c>
      <c r="L468" s="5" t="s">
        <v>1278</v>
      </c>
      <c r="M468" s="10">
        <v>7</v>
      </c>
      <c r="N468" s="10">
        <v>2024</v>
      </c>
      <c r="O468" s="5" t="s">
        <v>20</v>
      </c>
      <c r="P468" s="10">
        <v>24</v>
      </c>
      <c r="Q468" s="10">
        <f>N468+P468/12</f>
        <v>2026</v>
      </c>
      <c r="R468" s="10">
        <f>Q468+P468/12</f>
        <v>2028</v>
      </c>
      <c r="S468" s="10">
        <f>R468+P468/12</f>
        <v>2030</v>
      </c>
      <c r="T468" s="5" t="s">
        <v>74</v>
      </c>
    </row>
    <row r="469" spans="1:20" x14ac:dyDescent="0.25">
      <c r="A469" s="4" t="str">
        <f>HYPERLINK("https://nddot-ixmultiasset.biprod.cloud/#/asset/inventory/nbibridges/4628", "39-124-35.0")</f>
        <v>39-124-35.0</v>
      </c>
      <c r="B469" s="5" t="s">
        <v>1092</v>
      </c>
      <c r="C469" s="5" t="s">
        <v>13</v>
      </c>
      <c r="D469" s="5" t="s">
        <v>1093</v>
      </c>
      <c r="E469" s="5" t="s">
        <v>15</v>
      </c>
      <c r="F469" s="5" t="s">
        <v>16</v>
      </c>
      <c r="G469" s="5" t="s">
        <v>147</v>
      </c>
      <c r="H469" s="5" t="s">
        <v>25</v>
      </c>
      <c r="I469" s="5" t="s">
        <v>1258</v>
      </c>
      <c r="J469" s="5"/>
      <c r="K469" s="5"/>
      <c r="L469" s="5" t="s">
        <v>1272</v>
      </c>
      <c r="M469" s="10">
        <v>6</v>
      </c>
      <c r="N469" s="10">
        <v>2024</v>
      </c>
      <c r="O469" s="5" t="s">
        <v>20</v>
      </c>
      <c r="P469" s="10">
        <v>24</v>
      </c>
      <c r="Q469" s="10">
        <f>N469+P469/12</f>
        <v>2026</v>
      </c>
      <c r="R469" s="10">
        <f>Q469+P469/12</f>
        <v>2028</v>
      </c>
      <c r="S469" s="10">
        <f>R469+P469/12</f>
        <v>2030</v>
      </c>
      <c r="T469" s="5" t="s">
        <v>21</v>
      </c>
    </row>
    <row r="470" spans="1:20" x14ac:dyDescent="0.25">
      <c r="A470" s="4" t="str">
        <f>HYPERLINK("https://nddot-ixmultiasset.biprod.cloud/#/asset/inventory/nbibridges/4665", "39-124-36.1")</f>
        <v>39-124-36.1</v>
      </c>
      <c r="B470" s="5" t="s">
        <v>1100</v>
      </c>
      <c r="C470" s="5" t="s">
        <v>13</v>
      </c>
      <c r="D470" s="5" t="s">
        <v>1093</v>
      </c>
      <c r="E470" s="5" t="s">
        <v>1101</v>
      </c>
      <c r="F470" s="5" t="s">
        <v>16</v>
      </c>
      <c r="G470" s="5" t="s">
        <v>147</v>
      </c>
      <c r="H470" s="5" t="s">
        <v>25</v>
      </c>
      <c r="I470" s="5" t="s">
        <v>1258</v>
      </c>
      <c r="J470" s="5"/>
      <c r="K470" s="5"/>
      <c r="L470" s="5" t="s">
        <v>1272</v>
      </c>
      <c r="M470" s="10">
        <v>6</v>
      </c>
      <c r="N470" s="10">
        <v>2024</v>
      </c>
      <c r="O470" s="5" t="s">
        <v>20</v>
      </c>
      <c r="P470" s="10">
        <v>24</v>
      </c>
      <c r="Q470" s="10">
        <f>N470+P470/12</f>
        <v>2026</v>
      </c>
      <c r="R470" s="10">
        <f>Q470+P470/12</f>
        <v>2028</v>
      </c>
      <c r="S470" s="10">
        <f>R470+P470/12</f>
        <v>2030</v>
      </c>
      <c r="T470" s="5" t="s">
        <v>21</v>
      </c>
    </row>
    <row r="471" spans="1:20" x14ac:dyDescent="0.25">
      <c r="A471" s="4" t="str">
        <f>HYPERLINK("https://nddot-ixmultiasset.biprod.cloud/#/asset/inventory/nbibridges/5027", "39-124-37.0")</f>
        <v>39-124-37.0</v>
      </c>
      <c r="B471" s="5" t="s">
        <v>1155</v>
      </c>
      <c r="C471" s="5" t="s">
        <v>13</v>
      </c>
      <c r="D471" s="5" t="s">
        <v>1093</v>
      </c>
      <c r="E471" s="5" t="s">
        <v>15</v>
      </c>
      <c r="F471" s="5" t="s">
        <v>16</v>
      </c>
      <c r="G471" s="5" t="s">
        <v>147</v>
      </c>
      <c r="H471" s="5" t="s">
        <v>25</v>
      </c>
      <c r="I471" s="5" t="s">
        <v>1258</v>
      </c>
      <c r="J471" s="5"/>
      <c r="K471" s="5"/>
      <c r="L471" s="5" t="s">
        <v>1272</v>
      </c>
      <c r="M471" s="10">
        <v>6</v>
      </c>
      <c r="N471" s="10">
        <v>2024</v>
      </c>
      <c r="O471" s="5" t="s">
        <v>20</v>
      </c>
      <c r="P471" s="10">
        <v>24</v>
      </c>
      <c r="Q471" s="10">
        <f>N471+P471/12</f>
        <v>2026</v>
      </c>
      <c r="R471" s="10">
        <f>Q471+P471/12</f>
        <v>2028</v>
      </c>
      <c r="S471" s="10">
        <f>R471+P471/12</f>
        <v>2030</v>
      </c>
      <c r="T471" s="5" t="s">
        <v>21</v>
      </c>
    </row>
    <row r="472" spans="1:20" x14ac:dyDescent="0.25">
      <c r="A472" s="4" t="str">
        <f>HYPERLINK("https://nddot-ixmultiasset.biprod.cloud/#/asset/inventory/nbibridges/27", "39-124-41.0")</f>
        <v>39-124-41.0</v>
      </c>
      <c r="B472" s="5" t="s">
        <v>22</v>
      </c>
      <c r="C472" s="5" t="s">
        <v>13</v>
      </c>
      <c r="D472" s="5" t="s">
        <v>23</v>
      </c>
      <c r="E472" s="5" t="s">
        <v>15</v>
      </c>
      <c r="F472" s="5" t="s">
        <v>16</v>
      </c>
      <c r="G472" s="5" t="s">
        <v>24</v>
      </c>
      <c r="H472" s="5" t="s">
        <v>25</v>
      </c>
      <c r="I472" s="5" t="s">
        <v>1276</v>
      </c>
      <c r="J472" s="5"/>
      <c r="K472" s="5" t="s">
        <v>19</v>
      </c>
      <c r="L472" s="5" t="s">
        <v>1272</v>
      </c>
      <c r="M472" s="10">
        <v>6</v>
      </c>
      <c r="N472" s="10">
        <v>2024</v>
      </c>
      <c r="O472" s="5" t="s">
        <v>20</v>
      </c>
      <c r="P472" s="10">
        <v>24</v>
      </c>
      <c r="Q472" s="10">
        <f>N472+P472/12</f>
        <v>2026</v>
      </c>
      <c r="R472" s="10">
        <f>Q472+P472/12</f>
        <v>2028</v>
      </c>
      <c r="S472" s="10">
        <f>R472+P472/12</f>
        <v>2030</v>
      </c>
      <c r="T472" s="5" t="s">
        <v>21</v>
      </c>
    </row>
    <row r="473" spans="1:20" x14ac:dyDescent="0.25">
      <c r="A473" s="2" t="str">
        <f>HYPERLINK("https://nddot-ixmultiasset.biprod.cloud/#/asset/inventory/nbibridges/100", "39-125-17.0")</f>
        <v>39-125-17.0</v>
      </c>
      <c r="B473" s="3" t="s">
        <v>59</v>
      </c>
      <c r="C473" s="3" t="s">
        <v>13</v>
      </c>
      <c r="D473" s="3" t="s">
        <v>60</v>
      </c>
      <c r="E473" s="3" t="s">
        <v>15</v>
      </c>
      <c r="F473" s="3" t="s">
        <v>16</v>
      </c>
      <c r="G473" s="3" t="s">
        <v>61</v>
      </c>
      <c r="H473" s="3" t="s">
        <v>25</v>
      </c>
      <c r="I473" s="3" t="s">
        <v>1252</v>
      </c>
      <c r="J473" s="3"/>
      <c r="K473" s="3"/>
      <c r="L473" s="3" t="s">
        <v>1278</v>
      </c>
      <c r="M473" s="9">
        <v>7</v>
      </c>
      <c r="N473" s="9">
        <v>2024</v>
      </c>
      <c r="O473" s="3" t="s">
        <v>20</v>
      </c>
      <c r="P473" s="9">
        <v>24</v>
      </c>
      <c r="Q473" s="9">
        <f>N473+P473/12</f>
        <v>2026</v>
      </c>
      <c r="R473" s="9">
        <f>Q473+P473/12</f>
        <v>2028</v>
      </c>
      <c r="S473" s="9">
        <f>R473+P473/12</f>
        <v>2030</v>
      </c>
      <c r="T473" s="3" t="s">
        <v>21</v>
      </c>
    </row>
    <row r="474" spans="1:20" x14ac:dyDescent="0.25">
      <c r="A474" s="4" t="str">
        <f>HYPERLINK("https://nddot-ixmultiasset.biprod.cloud/#/asset/inventory/nbibridges/194", "39-125-17.1")</f>
        <v>39-125-17.1</v>
      </c>
      <c r="B474" s="5" t="s">
        <v>107</v>
      </c>
      <c r="C474" s="5" t="s">
        <v>13</v>
      </c>
      <c r="D474" s="5" t="s">
        <v>108</v>
      </c>
      <c r="E474" s="5" t="s">
        <v>15</v>
      </c>
      <c r="F474" s="5" t="s">
        <v>16</v>
      </c>
      <c r="G474" s="5" t="s">
        <v>109</v>
      </c>
      <c r="H474" s="5" t="s">
        <v>25</v>
      </c>
      <c r="I474" s="5" t="s">
        <v>1252</v>
      </c>
      <c r="J474" s="5"/>
      <c r="K474" s="5"/>
      <c r="L474" s="5" t="s">
        <v>1286</v>
      </c>
      <c r="M474" s="10">
        <v>11</v>
      </c>
      <c r="N474" s="10">
        <v>2021</v>
      </c>
      <c r="O474" s="5" t="s">
        <v>35</v>
      </c>
      <c r="P474" s="10">
        <v>48</v>
      </c>
      <c r="Q474" s="10">
        <f>N474+P474/12</f>
        <v>2025</v>
      </c>
      <c r="R474" s="10">
        <f>Q474+P474/12</f>
        <v>2029</v>
      </c>
      <c r="S474" s="10">
        <f>R474+P474/12</f>
        <v>2033</v>
      </c>
      <c r="T474" s="5" t="s">
        <v>21</v>
      </c>
    </row>
    <row r="475" spans="1:20" x14ac:dyDescent="0.25">
      <c r="A475" s="2" t="str">
        <f>HYPERLINK("https://nddot-ixmultiasset.biprod.cloud/#/asset/inventory/nbibridges/374", "39-125-17.2")</f>
        <v>39-125-17.2</v>
      </c>
      <c r="B475" s="3" t="s">
        <v>179</v>
      </c>
      <c r="C475" s="3" t="s">
        <v>13</v>
      </c>
      <c r="D475" s="3" t="s">
        <v>60</v>
      </c>
      <c r="E475" s="3" t="s">
        <v>15</v>
      </c>
      <c r="F475" s="3" t="s">
        <v>16</v>
      </c>
      <c r="G475" s="3" t="s">
        <v>109</v>
      </c>
      <c r="H475" s="3" t="s">
        <v>25</v>
      </c>
      <c r="I475" s="3" t="s">
        <v>1262</v>
      </c>
      <c r="J475" s="3"/>
      <c r="K475" s="3"/>
      <c r="L475" s="3" t="s">
        <v>1278</v>
      </c>
      <c r="M475" s="9">
        <v>7</v>
      </c>
      <c r="N475" s="9">
        <v>2024</v>
      </c>
      <c r="O475" s="3" t="s">
        <v>20</v>
      </c>
      <c r="P475" s="9">
        <v>24</v>
      </c>
      <c r="Q475" s="9">
        <f>N475+P475/12</f>
        <v>2026</v>
      </c>
      <c r="R475" s="9">
        <f>Q475+P475/12</f>
        <v>2028</v>
      </c>
      <c r="S475" s="9">
        <f>R475+P475/12</f>
        <v>2030</v>
      </c>
      <c r="T475" s="3" t="s">
        <v>21</v>
      </c>
    </row>
    <row r="476" spans="1:20" x14ac:dyDescent="0.25">
      <c r="A476" s="2" t="str">
        <f>HYPERLINK("https://nddot-ixmultiasset.biprod.cloud/#/asset/inventory/nbibridges/514", "39-125-33.0")</f>
        <v>39-125-33.0</v>
      </c>
      <c r="B476" s="3" t="s">
        <v>205</v>
      </c>
      <c r="C476" s="3" t="s">
        <v>13</v>
      </c>
      <c r="D476" s="3" t="s">
        <v>14</v>
      </c>
      <c r="E476" s="3" t="s">
        <v>15</v>
      </c>
      <c r="F476" s="3" t="s">
        <v>16</v>
      </c>
      <c r="G476" s="3" t="s">
        <v>43</v>
      </c>
      <c r="H476" s="3" t="s">
        <v>25</v>
      </c>
      <c r="I476" s="3" t="s">
        <v>1275</v>
      </c>
      <c r="J476" s="3"/>
      <c r="K476" s="3" t="s">
        <v>202</v>
      </c>
      <c r="L476" s="3" t="s">
        <v>1268</v>
      </c>
      <c r="M476" s="9">
        <v>11</v>
      </c>
      <c r="N476" s="9">
        <v>2023</v>
      </c>
      <c r="O476" s="3" t="s">
        <v>20</v>
      </c>
      <c r="P476" s="9">
        <v>24</v>
      </c>
      <c r="Q476" s="9">
        <f>N476+P476/12</f>
        <v>2025</v>
      </c>
      <c r="R476" s="9">
        <f>Q476+P476/12</f>
        <v>2027</v>
      </c>
      <c r="S476" s="9">
        <f>R476+P476/12</f>
        <v>2029</v>
      </c>
      <c r="T476" s="3" t="s">
        <v>21</v>
      </c>
    </row>
    <row r="477" spans="1:20" x14ac:dyDescent="0.25">
      <c r="A477" s="4" t="str">
        <f>HYPERLINK("https://nddot-ixmultiasset.biprod.cloud/#/asset/inventory/nbibridges/1116", "39-126-04.0")</f>
        <v>39-126-04.0</v>
      </c>
      <c r="B477" s="5" t="s">
        <v>369</v>
      </c>
      <c r="C477" s="5" t="s">
        <v>13</v>
      </c>
      <c r="D477" s="5" t="s">
        <v>306</v>
      </c>
      <c r="E477" s="5" t="s">
        <v>15</v>
      </c>
      <c r="F477" s="5" t="s">
        <v>16</v>
      </c>
      <c r="G477" s="5" t="s">
        <v>226</v>
      </c>
      <c r="H477" s="5" t="s">
        <v>25</v>
      </c>
      <c r="I477" s="5" t="s">
        <v>1258</v>
      </c>
      <c r="J477" s="13" t="s">
        <v>370</v>
      </c>
      <c r="K477" s="5" t="s">
        <v>202</v>
      </c>
      <c r="L477" s="5" t="s">
        <v>1267</v>
      </c>
      <c r="M477" s="10">
        <v>9</v>
      </c>
      <c r="N477" s="10">
        <v>2023</v>
      </c>
      <c r="O477" s="5" t="s">
        <v>20</v>
      </c>
      <c r="P477" s="10">
        <v>24</v>
      </c>
      <c r="Q477" s="10">
        <f>N477+P477/12</f>
        <v>2025</v>
      </c>
      <c r="R477" s="10">
        <f>Q477+P477/12</f>
        <v>2027</v>
      </c>
      <c r="S477" s="10">
        <f>R477+P477/12</f>
        <v>2029</v>
      </c>
      <c r="T477" s="5" t="s">
        <v>21</v>
      </c>
    </row>
    <row r="478" spans="1:20" x14ac:dyDescent="0.25">
      <c r="A478" s="4" t="str">
        <f>HYPERLINK("https://nddot-ixmultiasset.biprod.cloud/#/asset/inventory/nbibridges/1256", "39-126-17.0")</f>
        <v>39-126-17.0</v>
      </c>
      <c r="B478" s="5" t="s">
        <v>409</v>
      </c>
      <c r="C478" s="5" t="s">
        <v>13</v>
      </c>
      <c r="D478" s="5" t="s">
        <v>14</v>
      </c>
      <c r="E478" s="5" t="s">
        <v>15</v>
      </c>
      <c r="F478" s="5" t="s">
        <v>16</v>
      </c>
      <c r="G478" s="5" t="s">
        <v>61</v>
      </c>
      <c r="H478" s="5" t="s">
        <v>25</v>
      </c>
      <c r="I478" s="5" t="s">
        <v>1262</v>
      </c>
      <c r="J478" s="5"/>
      <c r="K478" s="5"/>
      <c r="L478" s="5" t="s">
        <v>1278</v>
      </c>
      <c r="M478" s="10">
        <v>7</v>
      </c>
      <c r="N478" s="10">
        <v>2024</v>
      </c>
      <c r="O478" s="5" t="s">
        <v>20</v>
      </c>
      <c r="P478" s="10">
        <v>24</v>
      </c>
      <c r="Q478" s="10">
        <f>N478+P478/12</f>
        <v>2026</v>
      </c>
      <c r="R478" s="10">
        <f>Q478+P478/12</f>
        <v>2028</v>
      </c>
      <c r="S478" s="10">
        <f>R478+P478/12</f>
        <v>2030</v>
      </c>
      <c r="T478" s="5" t="s">
        <v>21</v>
      </c>
    </row>
    <row r="479" spans="1:20" x14ac:dyDescent="0.25">
      <c r="A479" s="2" t="str">
        <f>HYPERLINK("https://nddot-ixmultiasset.biprod.cloud/#/asset/inventory/nbibridges/1555", "39-126-18.0")</f>
        <v>39-126-18.0</v>
      </c>
      <c r="B479" s="3" t="s">
        <v>486</v>
      </c>
      <c r="C479" s="3" t="s">
        <v>13</v>
      </c>
      <c r="D479" s="3" t="s">
        <v>60</v>
      </c>
      <c r="E479" s="3" t="s">
        <v>15</v>
      </c>
      <c r="F479" s="3" t="s">
        <v>16</v>
      </c>
      <c r="G479" s="3" t="s">
        <v>17</v>
      </c>
      <c r="H479" s="3" t="s">
        <v>18</v>
      </c>
      <c r="I479" s="3" t="s">
        <v>1258</v>
      </c>
      <c r="J479" s="3"/>
      <c r="K479" s="3" t="s">
        <v>19</v>
      </c>
      <c r="L479" s="3" t="s">
        <v>1278</v>
      </c>
      <c r="M479" s="9">
        <v>7</v>
      </c>
      <c r="N479" s="9">
        <v>2024</v>
      </c>
      <c r="O479" s="3" t="s">
        <v>20</v>
      </c>
      <c r="P479" s="9">
        <v>24</v>
      </c>
      <c r="Q479" s="9">
        <f>N479+P479/12</f>
        <v>2026</v>
      </c>
      <c r="R479" s="9">
        <f>Q479+P479/12</f>
        <v>2028</v>
      </c>
      <c r="S479" s="9">
        <f>R479+P479/12</f>
        <v>2030</v>
      </c>
      <c r="T479" s="3" t="s">
        <v>21</v>
      </c>
    </row>
    <row r="480" spans="1:20" x14ac:dyDescent="0.25">
      <c r="A480" s="4" t="str">
        <f>HYPERLINK("https://nddot-ixmultiasset.biprod.cloud/#/asset/inventory/nbibridges/2198", "39-126-19.1")</f>
        <v>39-126-19.1</v>
      </c>
      <c r="B480" s="5" t="s">
        <v>634</v>
      </c>
      <c r="C480" s="5" t="s">
        <v>13</v>
      </c>
      <c r="D480" s="5" t="s">
        <v>14</v>
      </c>
      <c r="E480" s="5" t="s">
        <v>15</v>
      </c>
      <c r="F480" s="5" t="s">
        <v>16</v>
      </c>
      <c r="G480" s="5" t="s">
        <v>317</v>
      </c>
      <c r="H480" s="5" t="s">
        <v>25</v>
      </c>
      <c r="I480" s="5" t="s">
        <v>1282</v>
      </c>
      <c r="J480" s="5"/>
      <c r="K480" s="5"/>
      <c r="L480" s="5" t="s">
        <v>1278</v>
      </c>
      <c r="M480" s="10">
        <v>7</v>
      </c>
      <c r="N480" s="10">
        <v>2024</v>
      </c>
      <c r="O480" s="5" t="s">
        <v>20</v>
      </c>
      <c r="P480" s="10">
        <v>24</v>
      </c>
      <c r="Q480" s="10">
        <f>N480+P480/12</f>
        <v>2026</v>
      </c>
      <c r="R480" s="10">
        <f>Q480+P480/12</f>
        <v>2028</v>
      </c>
      <c r="S480" s="10">
        <f>R480+P480/12</f>
        <v>2030</v>
      </c>
      <c r="T480" s="5" t="s">
        <v>21</v>
      </c>
    </row>
    <row r="481" spans="1:20" x14ac:dyDescent="0.25">
      <c r="A481" s="2" t="str">
        <f>HYPERLINK("https://nddot-ixmultiasset.biprod.cloud/#/asset/inventory/nbibridges/2181", "39-126-20.0")</f>
        <v>39-126-20.0</v>
      </c>
      <c r="B481" s="3" t="s">
        <v>628</v>
      </c>
      <c r="C481" s="3" t="s">
        <v>13</v>
      </c>
      <c r="D481" s="3" t="s">
        <v>60</v>
      </c>
      <c r="E481" s="3" t="s">
        <v>15</v>
      </c>
      <c r="F481" s="3" t="s">
        <v>16</v>
      </c>
      <c r="G481" s="3" t="s">
        <v>43</v>
      </c>
      <c r="H481" s="3" t="s">
        <v>25</v>
      </c>
      <c r="I481" s="3" t="s">
        <v>1258</v>
      </c>
      <c r="J481" s="3"/>
      <c r="K481" s="3" t="s">
        <v>19</v>
      </c>
      <c r="L481" s="3" t="s">
        <v>1278</v>
      </c>
      <c r="M481" s="9">
        <v>7</v>
      </c>
      <c r="N481" s="9">
        <v>2024</v>
      </c>
      <c r="O481" s="3" t="s">
        <v>20</v>
      </c>
      <c r="P481" s="9">
        <v>24</v>
      </c>
      <c r="Q481" s="9">
        <f>N481+P481/12</f>
        <v>2026</v>
      </c>
      <c r="R481" s="9">
        <f>Q481+P481/12</f>
        <v>2028</v>
      </c>
      <c r="S481" s="9">
        <f>R481+P481/12</f>
        <v>2030</v>
      </c>
      <c r="T481" s="3" t="s">
        <v>21</v>
      </c>
    </row>
    <row r="482" spans="1:20" x14ac:dyDescent="0.25">
      <c r="A482" s="2" t="str">
        <f>HYPERLINK("https://nddot-ixmultiasset.biprod.cloud/#/asset/inventory/nbibridges/2432", "39-126-21.0")</f>
        <v>39-126-21.0</v>
      </c>
      <c r="B482" s="3" t="s">
        <v>688</v>
      </c>
      <c r="C482" s="3" t="s">
        <v>13</v>
      </c>
      <c r="D482" s="3" t="s">
        <v>60</v>
      </c>
      <c r="E482" s="3" t="s">
        <v>15</v>
      </c>
      <c r="F482" s="3" t="s">
        <v>16</v>
      </c>
      <c r="G482" s="3" t="s">
        <v>286</v>
      </c>
      <c r="H482" s="3" t="s">
        <v>18</v>
      </c>
      <c r="I482" s="3" t="s">
        <v>1274</v>
      </c>
      <c r="J482" s="3"/>
      <c r="K482" s="3" t="s">
        <v>19</v>
      </c>
      <c r="L482" s="3" t="s">
        <v>1278</v>
      </c>
      <c r="M482" s="9">
        <v>7</v>
      </c>
      <c r="N482" s="9">
        <v>2024</v>
      </c>
      <c r="O482" s="3" t="s">
        <v>20</v>
      </c>
      <c r="P482" s="9">
        <v>24</v>
      </c>
      <c r="Q482" s="9">
        <f>N482+P482/12</f>
        <v>2026</v>
      </c>
      <c r="R482" s="9">
        <f>Q482+P482/12</f>
        <v>2028</v>
      </c>
      <c r="S482" s="9">
        <f>R482+P482/12</f>
        <v>2030</v>
      </c>
      <c r="T482" s="3" t="s">
        <v>74</v>
      </c>
    </row>
    <row r="483" spans="1:20" x14ac:dyDescent="0.25">
      <c r="A483" s="2" t="str">
        <f>HYPERLINK("https://nddot-ixmultiasset.biprod.cloud/#/asset/inventory/nbibridges/2966", "39-126-23.1")</f>
        <v>39-126-23.1</v>
      </c>
      <c r="B483" s="3" t="s">
        <v>783</v>
      </c>
      <c r="C483" s="3" t="s">
        <v>13</v>
      </c>
      <c r="D483" s="3" t="s">
        <v>60</v>
      </c>
      <c r="E483" s="3" t="s">
        <v>15</v>
      </c>
      <c r="F483" s="3" t="s">
        <v>16</v>
      </c>
      <c r="G483" s="3" t="s">
        <v>373</v>
      </c>
      <c r="H483" s="3" t="s">
        <v>25</v>
      </c>
      <c r="I483" s="3" t="s">
        <v>1262</v>
      </c>
      <c r="J483" s="3"/>
      <c r="K483" s="3"/>
      <c r="L483" s="3" t="s">
        <v>1278</v>
      </c>
      <c r="M483" s="9">
        <v>7</v>
      </c>
      <c r="N483" s="9">
        <v>2024</v>
      </c>
      <c r="O483" s="3" t="s">
        <v>20</v>
      </c>
      <c r="P483" s="9">
        <v>24</v>
      </c>
      <c r="Q483" s="9">
        <f>N483+P483/12</f>
        <v>2026</v>
      </c>
      <c r="R483" s="9">
        <f>Q483+P483/12</f>
        <v>2028</v>
      </c>
      <c r="S483" s="9">
        <f>R483+P483/12</f>
        <v>2030</v>
      </c>
      <c r="T483" s="3" t="s">
        <v>21</v>
      </c>
    </row>
    <row r="484" spans="1:20" x14ac:dyDescent="0.25">
      <c r="A484" s="4" t="str">
        <f>HYPERLINK("https://nddot-ixmultiasset.biprod.cloud/#/asset/inventory/nbibridges/3374", "39-126-29.1")</f>
        <v>39-126-29.1</v>
      </c>
      <c r="B484" s="5" t="s">
        <v>853</v>
      </c>
      <c r="C484" s="5" t="s">
        <v>13</v>
      </c>
      <c r="D484" s="5" t="s">
        <v>14</v>
      </c>
      <c r="E484" s="5" t="s">
        <v>15</v>
      </c>
      <c r="F484" s="5" t="s">
        <v>16</v>
      </c>
      <c r="G484" s="5" t="s">
        <v>66</v>
      </c>
      <c r="H484" s="5" t="s">
        <v>25</v>
      </c>
      <c r="I484" s="5" t="s">
        <v>1262</v>
      </c>
      <c r="J484" s="5"/>
      <c r="K484" s="5"/>
      <c r="L484" s="5" t="s">
        <v>1278</v>
      </c>
      <c r="M484" s="10">
        <v>7</v>
      </c>
      <c r="N484" s="10">
        <v>2024</v>
      </c>
      <c r="O484" s="5" t="s">
        <v>20</v>
      </c>
      <c r="P484" s="10">
        <v>24</v>
      </c>
      <c r="Q484" s="10">
        <f>N484+P484/12</f>
        <v>2026</v>
      </c>
      <c r="R484" s="10">
        <f>Q484+P484/12</f>
        <v>2028</v>
      </c>
      <c r="S484" s="10">
        <f>R484+P484/12</f>
        <v>2030</v>
      </c>
      <c r="T484" s="5" t="s">
        <v>21</v>
      </c>
    </row>
    <row r="485" spans="1:20" x14ac:dyDescent="0.25">
      <c r="A485" s="4" t="str">
        <f>HYPERLINK("https://nddot-ixmultiasset.biprod.cloud/#/asset/inventory/nbibridges/3598", "39-126-30.0")</f>
        <v>39-126-30.0</v>
      </c>
      <c r="B485" s="5" t="s">
        <v>906</v>
      </c>
      <c r="C485" s="5" t="s">
        <v>13</v>
      </c>
      <c r="D485" s="5" t="s">
        <v>14</v>
      </c>
      <c r="E485" s="5" t="s">
        <v>15</v>
      </c>
      <c r="F485" s="5" t="s">
        <v>16</v>
      </c>
      <c r="G485" s="5" t="s">
        <v>115</v>
      </c>
      <c r="H485" s="5" t="s">
        <v>25</v>
      </c>
      <c r="I485" s="5" t="s">
        <v>1262</v>
      </c>
      <c r="J485" s="5"/>
      <c r="K485" s="5"/>
      <c r="L485" s="5" t="s">
        <v>1268</v>
      </c>
      <c r="M485" s="10">
        <v>11</v>
      </c>
      <c r="N485" s="10">
        <v>2023</v>
      </c>
      <c r="O485" s="5" t="s">
        <v>20</v>
      </c>
      <c r="P485" s="10">
        <v>24</v>
      </c>
      <c r="Q485" s="10">
        <f>N485+P485/12</f>
        <v>2025</v>
      </c>
      <c r="R485" s="10">
        <f>Q485+P485/12</f>
        <v>2027</v>
      </c>
      <c r="S485" s="10">
        <f>R485+P485/12</f>
        <v>2029</v>
      </c>
      <c r="T485" s="5" t="s">
        <v>21</v>
      </c>
    </row>
    <row r="486" spans="1:20" x14ac:dyDescent="0.25">
      <c r="A486" s="2" t="str">
        <f>HYPERLINK("https://nddot-ixmultiasset.biprod.cloud/#/asset/inventory/nbibridges/3463", "39-126-31.1")</f>
        <v>39-126-31.1</v>
      </c>
      <c r="B486" s="3" t="s">
        <v>873</v>
      </c>
      <c r="C486" s="3" t="s">
        <v>13</v>
      </c>
      <c r="D486" s="3" t="s">
        <v>14</v>
      </c>
      <c r="E486" s="3" t="s">
        <v>15</v>
      </c>
      <c r="F486" s="3" t="s">
        <v>16</v>
      </c>
      <c r="G486" s="3" t="s">
        <v>355</v>
      </c>
      <c r="H486" s="3" t="s">
        <v>25</v>
      </c>
      <c r="I486" s="3" t="s">
        <v>1262</v>
      </c>
      <c r="J486" s="3"/>
      <c r="K486" s="3"/>
      <c r="L486" s="3" t="s">
        <v>1268</v>
      </c>
      <c r="M486" s="9">
        <v>11</v>
      </c>
      <c r="N486" s="9">
        <v>2023</v>
      </c>
      <c r="O486" s="3" t="s">
        <v>20</v>
      </c>
      <c r="P486" s="9">
        <v>24</v>
      </c>
      <c r="Q486" s="9">
        <f>N486+P486/12</f>
        <v>2025</v>
      </c>
      <c r="R486" s="9">
        <f>Q486+P486/12</f>
        <v>2027</v>
      </c>
      <c r="S486" s="9">
        <f>R486+P486/12</f>
        <v>2029</v>
      </c>
      <c r="T486" s="3" t="s">
        <v>21</v>
      </c>
    </row>
    <row r="487" spans="1:20" x14ac:dyDescent="0.25">
      <c r="A487" s="4" t="str">
        <f>HYPERLINK("https://nddot-ixmultiasset.biprod.cloud/#/asset/inventory/nbibridges/3845", "39-126-31.2")</f>
        <v>39-126-31.2</v>
      </c>
      <c r="B487" s="5" t="s">
        <v>958</v>
      </c>
      <c r="C487" s="5" t="s">
        <v>13</v>
      </c>
      <c r="D487" s="5" t="s">
        <v>14</v>
      </c>
      <c r="E487" s="5" t="s">
        <v>15</v>
      </c>
      <c r="F487" s="5" t="s">
        <v>16</v>
      </c>
      <c r="G487" s="5" t="s">
        <v>632</v>
      </c>
      <c r="H487" s="5" t="s">
        <v>25</v>
      </c>
      <c r="I487" s="5" t="s">
        <v>1282</v>
      </c>
      <c r="J487" s="5"/>
      <c r="K487" s="5"/>
      <c r="L487" s="5" t="s">
        <v>1268</v>
      </c>
      <c r="M487" s="10">
        <v>11</v>
      </c>
      <c r="N487" s="10">
        <v>2023</v>
      </c>
      <c r="O487" s="5" t="s">
        <v>20</v>
      </c>
      <c r="P487" s="10">
        <v>24</v>
      </c>
      <c r="Q487" s="10">
        <f>N487+P487/12</f>
        <v>2025</v>
      </c>
      <c r="R487" s="10">
        <f>Q487+P487/12</f>
        <v>2027</v>
      </c>
      <c r="S487" s="10">
        <f>R487+P487/12</f>
        <v>2029</v>
      </c>
      <c r="T487" s="5" t="s">
        <v>21</v>
      </c>
    </row>
    <row r="488" spans="1:20" x14ac:dyDescent="0.25">
      <c r="A488" s="4" t="str">
        <f>HYPERLINK("https://nddot-ixmultiasset.biprod.cloud/#/asset/inventory/nbibridges/3456", "39-126-33.0")</f>
        <v>39-126-33.0</v>
      </c>
      <c r="B488" s="5" t="s">
        <v>870</v>
      </c>
      <c r="C488" s="5" t="s">
        <v>13</v>
      </c>
      <c r="D488" s="5" t="s">
        <v>23</v>
      </c>
      <c r="E488" s="5" t="s">
        <v>15</v>
      </c>
      <c r="F488" s="5" t="s">
        <v>16</v>
      </c>
      <c r="G488" s="5" t="s">
        <v>433</v>
      </c>
      <c r="H488" s="5" t="s">
        <v>25</v>
      </c>
      <c r="I488" s="5" t="s">
        <v>1252</v>
      </c>
      <c r="J488" s="5"/>
      <c r="K488" s="5"/>
      <c r="L488" s="5" t="s">
        <v>1286</v>
      </c>
      <c r="M488" s="10">
        <v>11</v>
      </c>
      <c r="N488" s="10">
        <v>2021</v>
      </c>
      <c r="O488" s="5" t="s">
        <v>35</v>
      </c>
      <c r="P488" s="10">
        <v>48</v>
      </c>
      <c r="Q488" s="10">
        <f>N488+P488/12</f>
        <v>2025</v>
      </c>
      <c r="R488" s="10">
        <f>Q488+P488/12</f>
        <v>2029</v>
      </c>
      <c r="S488" s="10">
        <f>R488+P488/12</f>
        <v>2033</v>
      </c>
      <c r="T488" s="5" t="s">
        <v>21</v>
      </c>
    </row>
    <row r="489" spans="1:20" x14ac:dyDescent="0.25">
      <c r="A489" s="2" t="str">
        <f>HYPERLINK("https://nddot-ixmultiasset.biprod.cloud/#/asset/inventory/nbibridges/3794", "39-126-46.1")</f>
        <v>39-126-46.1</v>
      </c>
      <c r="B489" s="3" t="s">
        <v>947</v>
      </c>
      <c r="C489" s="3" t="s">
        <v>13</v>
      </c>
      <c r="D489" s="3" t="s">
        <v>948</v>
      </c>
      <c r="E489" s="3" t="s">
        <v>15</v>
      </c>
      <c r="F489" s="3" t="s">
        <v>16</v>
      </c>
      <c r="G489" s="3" t="s">
        <v>119</v>
      </c>
      <c r="H489" s="3" t="s">
        <v>25</v>
      </c>
      <c r="I489" s="3" t="s">
        <v>1252</v>
      </c>
      <c r="J489" s="3"/>
      <c r="K489" s="3"/>
      <c r="L489" s="3" t="s">
        <v>1268</v>
      </c>
      <c r="M489" s="9">
        <v>11</v>
      </c>
      <c r="N489" s="9">
        <v>2023</v>
      </c>
      <c r="O489" s="3" t="s">
        <v>20</v>
      </c>
      <c r="P489" s="9">
        <v>24</v>
      </c>
      <c r="Q489" s="9">
        <f>N489+P489/12</f>
        <v>2025</v>
      </c>
      <c r="R489" s="9">
        <f>Q489+P489/12</f>
        <v>2027</v>
      </c>
      <c r="S489" s="9">
        <f>R489+P489/12</f>
        <v>2029</v>
      </c>
      <c r="T489" s="3" t="s">
        <v>21</v>
      </c>
    </row>
    <row r="490" spans="1:20" x14ac:dyDescent="0.25">
      <c r="A490" s="14" t="str">
        <f>HYPERLINK("https://nddot-ixmultiasset.biprod.cloud/#/asset/inventory/nbibridges/3925", "39-127-10.0")</f>
        <v>39-127-10.0</v>
      </c>
      <c r="B490" s="15" t="s">
        <v>965</v>
      </c>
      <c r="C490" s="15" t="s">
        <v>13</v>
      </c>
      <c r="D490" s="15" t="s">
        <v>306</v>
      </c>
      <c r="E490" s="15" t="s">
        <v>15</v>
      </c>
      <c r="F490" s="15" t="s">
        <v>16</v>
      </c>
      <c r="G490" s="15" t="s">
        <v>272</v>
      </c>
      <c r="H490" s="15" t="s">
        <v>25</v>
      </c>
      <c r="I490" s="15" t="s">
        <v>1258</v>
      </c>
      <c r="J490" s="15" t="s">
        <v>966</v>
      </c>
      <c r="K490" s="15"/>
      <c r="L490" s="15" t="s">
        <v>1267</v>
      </c>
      <c r="M490" s="16">
        <v>9</v>
      </c>
      <c r="N490" s="16">
        <v>2023</v>
      </c>
      <c r="O490" s="15" t="s">
        <v>20</v>
      </c>
      <c r="P490" s="16">
        <v>24</v>
      </c>
      <c r="Q490" s="16">
        <f>N490+P490/12</f>
        <v>2025</v>
      </c>
      <c r="R490" s="16">
        <f>Q490+P490/12</f>
        <v>2027</v>
      </c>
      <c r="S490" s="16">
        <f>R490+P490/12</f>
        <v>2029</v>
      </c>
      <c r="T490" s="15" t="s">
        <v>21</v>
      </c>
    </row>
    <row r="491" spans="1:20" x14ac:dyDescent="0.25">
      <c r="A491" s="4" t="str">
        <f>HYPERLINK("https://nddot-ixmultiasset.biprod.cloud/#/asset/inventory/nbibridges/4292", "39-127-13.0")</f>
        <v>39-127-13.0</v>
      </c>
      <c r="B491" s="5" t="s">
        <v>1024</v>
      </c>
      <c r="C491" s="5" t="s">
        <v>13</v>
      </c>
      <c r="D491" s="5" t="s">
        <v>306</v>
      </c>
      <c r="E491" s="5" t="s">
        <v>15</v>
      </c>
      <c r="F491" s="5" t="s">
        <v>16</v>
      </c>
      <c r="G491" s="5" t="s">
        <v>355</v>
      </c>
      <c r="H491" s="5" t="s">
        <v>25</v>
      </c>
      <c r="I491" s="5" t="s">
        <v>1258</v>
      </c>
      <c r="J491" s="13" t="s">
        <v>1025</v>
      </c>
      <c r="K491" s="5"/>
      <c r="L491" s="5" t="s">
        <v>1267</v>
      </c>
      <c r="M491" s="10">
        <v>9</v>
      </c>
      <c r="N491" s="10">
        <v>2023</v>
      </c>
      <c r="O491" s="5" t="s">
        <v>20</v>
      </c>
      <c r="P491" s="10">
        <v>24</v>
      </c>
      <c r="Q491" s="10">
        <f>N491+P491/12</f>
        <v>2025</v>
      </c>
      <c r="R491" s="10">
        <f>Q491+P491/12</f>
        <v>2027</v>
      </c>
      <c r="S491" s="10">
        <f>R491+P491/12</f>
        <v>2029</v>
      </c>
      <c r="T491" s="5" t="s">
        <v>21</v>
      </c>
    </row>
    <row r="492" spans="1:20" x14ac:dyDescent="0.25">
      <c r="A492" s="2" t="str">
        <f>HYPERLINK("https://nddot-ixmultiasset.biprod.cloud/#/asset/inventory/nbibridges/4152", "39-127-19.0")</f>
        <v>39-127-19.0</v>
      </c>
      <c r="B492" s="3" t="s">
        <v>1003</v>
      </c>
      <c r="C492" s="3" t="s">
        <v>13</v>
      </c>
      <c r="D492" s="3" t="s">
        <v>14</v>
      </c>
      <c r="E492" s="3" t="s">
        <v>15</v>
      </c>
      <c r="F492" s="3" t="s">
        <v>16</v>
      </c>
      <c r="G492" s="3" t="s">
        <v>39</v>
      </c>
      <c r="H492" s="3" t="s">
        <v>25</v>
      </c>
      <c r="I492" s="3" t="s">
        <v>1262</v>
      </c>
      <c r="J492" s="3"/>
      <c r="K492" s="3"/>
      <c r="L492" s="3" t="s">
        <v>1278</v>
      </c>
      <c r="M492" s="9">
        <v>7</v>
      </c>
      <c r="N492" s="9">
        <v>2024</v>
      </c>
      <c r="O492" s="3" t="s">
        <v>20</v>
      </c>
      <c r="P492" s="9">
        <v>24</v>
      </c>
      <c r="Q492" s="9">
        <f>N492+P492/12</f>
        <v>2026</v>
      </c>
      <c r="R492" s="9">
        <f>Q492+P492/12</f>
        <v>2028</v>
      </c>
      <c r="S492" s="9">
        <f>R492+P492/12</f>
        <v>2030</v>
      </c>
      <c r="T492" s="3" t="s">
        <v>21</v>
      </c>
    </row>
    <row r="493" spans="1:20" x14ac:dyDescent="0.25">
      <c r="A493" s="4" t="str">
        <f>HYPERLINK("https://nddot-ixmultiasset.biprod.cloud/#/asset/inventory/nbibridges/4585", "39-127-20.0")</f>
        <v>39-127-20.0</v>
      </c>
      <c r="B493" s="5" t="s">
        <v>1083</v>
      </c>
      <c r="C493" s="5" t="s">
        <v>13</v>
      </c>
      <c r="D493" s="5" t="s">
        <v>14</v>
      </c>
      <c r="E493" s="5" t="s">
        <v>15</v>
      </c>
      <c r="F493" s="5" t="s">
        <v>16</v>
      </c>
      <c r="G493" s="5" t="s">
        <v>1084</v>
      </c>
      <c r="H493" s="5" t="s">
        <v>18</v>
      </c>
      <c r="I493" s="5" t="s">
        <v>1274</v>
      </c>
      <c r="J493" s="5"/>
      <c r="K493" s="5" t="s">
        <v>120</v>
      </c>
      <c r="L493" s="5" t="s">
        <v>1266</v>
      </c>
      <c r="M493" s="10">
        <v>7</v>
      </c>
      <c r="N493" s="10">
        <v>2025</v>
      </c>
      <c r="O493" s="5" t="s">
        <v>121</v>
      </c>
      <c r="P493" s="10">
        <v>12</v>
      </c>
      <c r="Q493" s="10">
        <f>N493+P493/12</f>
        <v>2026</v>
      </c>
      <c r="R493" s="10">
        <f>Q493+P493/12</f>
        <v>2027</v>
      </c>
      <c r="S493" s="10">
        <f>R493+P493/12</f>
        <v>2028</v>
      </c>
      <c r="T493" s="5" t="s">
        <v>74</v>
      </c>
    </row>
    <row r="494" spans="1:20" x14ac:dyDescent="0.25">
      <c r="A494" s="2" t="str">
        <f>HYPERLINK("https://nddot-ixmultiasset.biprod.cloud/#/asset/inventory/nbibridges/4663", "39-127-22.0")</f>
        <v>39-127-22.0</v>
      </c>
      <c r="B494" s="3" t="s">
        <v>1099</v>
      </c>
      <c r="C494" s="3" t="s">
        <v>13</v>
      </c>
      <c r="D494" s="3" t="s">
        <v>60</v>
      </c>
      <c r="E494" s="3" t="s">
        <v>15</v>
      </c>
      <c r="F494" s="3" t="s">
        <v>16</v>
      </c>
      <c r="G494" s="3" t="s">
        <v>29</v>
      </c>
      <c r="H494" s="3" t="s">
        <v>25</v>
      </c>
      <c r="I494" s="3" t="s">
        <v>1262</v>
      </c>
      <c r="J494" s="3"/>
      <c r="K494" s="3"/>
      <c r="L494" s="3" t="s">
        <v>1278</v>
      </c>
      <c r="M494" s="9">
        <v>7</v>
      </c>
      <c r="N494" s="9">
        <v>2024</v>
      </c>
      <c r="O494" s="3" t="s">
        <v>20</v>
      </c>
      <c r="P494" s="9">
        <v>24</v>
      </c>
      <c r="Q494" s="9">
        <f>N494+P494/12</f>
        <v>2026</v>
      </c>
      <c r="R494" s="9">
        <f>Q494+P494/12</f>
        <v>2028</v>
      </c>
      <c r="S494" s="9">
        <f>R494+P494/12</f>
        <v>2030</v>
      </c>
      <c r="T494" s="3" t="s">
        <v>21</v>
      </c>
    </row>
    <row r="495" spans="1:20" x14ac:dyDescent="0.25">
      <c r="A495" s="2" t="str">
        <f>HYPERLINK("https://nddot-ixmultiasset.biprod.cloud/#/asset/inventory/nbibridges/4826", "39-127-28.0")</f>
        <v>39-127-28.0</v>
      </c>
      <c r="B495" s="3" t="s">
        <v>1122</v>
      </c>
      <c r="C495" s="3" t="s">
        <v>13</v>
      </c>
      <c r="D495" s="3" t="s">
        <v>14</v>
      </c>
      <c r="E495" s="3" t="s">
        <v>15</v>
      </c>
      <c r="F495" s="3" t="s">
        <v>16</v>
      </c>
      <c r="G495" s="3" t="s">
        <v>594</v>
      </c>
      <c r="H495" s="3" t="s">
        <v>18</v>
      </c>
      <c r="I495" s="3" t="s">
        <v>1274</v>
      </c>
      <c r="J495" s="3"/>
      <c r="K495" s="3" t="s">
        <v>19</v>
      </c>
      <c r="L495" s="3" t="s">
        <v>1278</v>
      </c>
      <c r="M495" s="9">
        <v>7</v>
      </c>
      <c r="N495" s="9">
        <v>2024</v>
      </c>
      <c r="O495" s="3" t="s">
        <v>121</v>
      </c>
      <c r="P495" s="9">
        <v>12</v>
      </c>
      <c r="Q495" s="9">
        <f>N495+P495/12</f>
        <v>2025</v>
      </c>
      <c r="R495" s="9">
        <f>Q495+P495/12</f>
        <v>2026</v>
      </c>
      <c r="S495" s="9">
        <f>R495+P495/12</f>
        <v>2027</v>
      </c>
      <c r="T495" s="3" t="s">
        <v>74</v>
      </c>
    </row>
    <row r="496" spans="1:20" x14ac:dyDescent="0.25">
      <c r="A496" s="4" t="str">
        <f>HYPERLINK("https://nddot-ixmultiasset.biprod.cloud/#/asset/inventory/nbibridges/4601", "39-127-31.0")</f>
        <v>39-127-31.0</v>
      </c>
      <c r="B496" s="5" t="s">
        <v>1086</v>
      </c>
      <c r="C496" s="5" t="s">
        <v>13</v>
      </c>
      <c r="D496" s="5" t="s">
        <v>14</v>
      </c>
      <c r="E496" s="5" t="s">
        <v>15</v>
      </c>
      <c r="F496" s="5" t="s">
        <v>16</v>
      </c>
      <c r="G496" s="5" t="s">
        <v>1087</v>
      </c>
      <c r="H496" s="5" t="s">
        <v>18</v>
      </c>
      <c r="I496" s="5" t="s">
        <v>1274</v>
      </c>
      <c r="J496" s="5"/>
      <c r="K496" s="5" t="s">
        <v>19</v>
      </c>
      <c r="L496" s="5" t="s">
        <v>1267</v>
      </c>
      <c r="M496" s="10">
        <v>9</v>
      </c>
      <c r="N496" s="10">
        <v>2023</v>
      </c>
      <c r="O496" s="5" t="s">
        <v>20</v>
      </c>
      <c r="P496" s="10">
        <v>24</v>
      </c>
      <c r="Q496" s="10">
        <f>N496+P496/12</f>
        <v>2025</v>
      </c>
      <c r="R496" s="10">
        <f>Q496+P496/12</f>
        <v>2027</v>
      </c>
      <c r="S496" s="10">
        <f>R496+P496/12</f>
        <v>2029</v>
      </c>
      <c r="T496" s="5" t="s">
        <v>74</v>
      </c>
    </row>
    <row r="497" spans="1:20" x14ac:dyDescent="0.25">
      <c r="A497" s="2" t="str">
        <f>HYPERLINK("https://nddot-ixmultiasset.biprod.cloud/#/asset/inventory/nbibridges/22", "39-127-32.0")</f>
        <v>39-127-32.0</v>
      </c>
      <c r="B497" s="3" t="s">
        <v>12</v>
      </c>
      <c r="C497" s="3" t="s">
        <v>13</v>
      </c>
      <c r="D497" s="3" t="s">
        <v>14</v>
      </c>
      <c r="E497" s="3" t="s">
        <v>15</v>
      </c>
      <c r="F497" s="3" t="s">
        <v>16</v>
      </c>
      <c r="G497" s="3" t="s">
        <v>17</v>
      </c>
      <c r="H497" s="3" t="s">
        <v>18</v>
      </c>
      <c r="I497" s="3" t="s">
        <v>1258</v>
      </c>
      <c r="J497" s="3"/>
      <c r="K497" s="3" t="s">
        <v>19</v>
      </c>
      <c r="L497" s="3" t="s">
        <v>1268</v>
      </c>
      <c r="M497" s="9">
        <v>11</v>
      </c>
      <c r="N497" s="9">
        <v>2023</v>
      </c>
      <c r="O497" s="3" t="s">
        <v>20</v>
      </c>
      <c r="P497" s="9">
        <v>24</v>
      </c>
      <c r="Q497" s="9">
        <f>N497+P497/12</f>
        <v>2025</v>
      </c>
      <c r="R497" s="9">
        <f>Q497+P497/12</f>
        <v>2027</v>
      </c>
      <c r="S497" s="9">
        <f>R497+P497/12</f>
        <v>2029</v>
      </c>
      <c r="T497" s="3" t="s">
        <v>21</v>
      </c>
    </row>
    <row r="498" spans="1:20" x14ac:dyDescent="0.25">
      <c r="A498" s="4" t="str">
        <f>HYPERLINK("https://nddot-ixmultiasset.biprod.cloud/#/asset/inventory/nbibridges/119", "39-127-32.1")</f>
        <v>39-127-32.1</v>
      </c>
      <c r="B498" s="5" t="s">
        <v>75</v>
      </c>
      <c r="C498" s="5" t="s">
        <v>13</v>
      </c>
      <c r="D498" s="5" t="s">
        <v>14</v>
      </c>
      <c r="E498" s="5" t="s">
        <v>55</v>
      </c>
      <c r="F498" s="5" t="s">
        <v>16</v>
      </c>
      <c r="G498" s="5" t="s">
        <v>76</v>
      </c>
      <c r="H498" s="5" t="s">
        <v>18</v>
      </c>
      <c r="I498" s="5" t="s">
        <v>1274</v>
      </c>
      <c r="J498" s="5"/>
      <c r="K498" s="5" t="s">
        <v>19</v>
      </c>
      <c r="L498" s="5" t="s">
        <v>1251</v>
      </c>
      <c r="M498" s="10">
        <v>6</v>
      </c>
      <c r="N498" s="10">
        <v>2025</v>
      </c>
      <c r="O498" s="5" t="s">
        <v>20</v>
      </c>
      <c r="P498" s="10">
        <v>24</v>
      </c>
      <c r="Q498" s="10">
        <f>N498+P498/12</f>
        <v>2027</v>
      </c>
      <c r="R498" s="10">
        <f>Q498+P498/12</f>
        <v>2029</v>
      </c>
      <c r="S498" s="10">
        <f>R498+P498/12</f>
        <v>2031</v>
      </c>
      <c r="T498" s="5" t="s">
        <v>74</v>
      </c>
    </row>
    <row r="499" spans="1:20" x14ac:dyDescent="0.25">
      <c r="A499" s="2" t="str">
        <f>HYPERLINK("https://nddot-ixmultiasset.biprod.cloud/#/asset/inventory/nbibridges/535", "39-127-33.0")</f>
        <v>39-127-33.0</v>
      </c>
      <c r="B499" s="3" t="s">
        <v>210</v>
      </c>
      <c r="C499" s="3" t="s">
        <v>13</v>
      </c>
      <c r="D499" s="3" t="s">
        <v>211</v>
      </c>
      <c r="E499" s="3" t="s">
        <v>15</v>
      </c>
      <c r="F499" s="3" t="s">
        <v>16</v>
      </c>
      <c r="G499" s="3" t="s">
        <v>212</v>
      </c>
      <c r="H499" s="3" t="s">
        <v>25</v>
      </c>
      <c r="I499" s="3" t="s">
        <v>1252</v>
      </c>
      <c r="J499" s="3"/>
      <c r="K499" s="3"/>
      <c r="L499" s="3" t="s">
        <v>1286</v>
      </c>
      <c r="M499" s="9">
        <v>11</v>
      </c>
      <c r="N499" s="9">
        <v>2021</v>
      </c>
      <c r="O499" s="3" t="s">
        <v>35</v>
      </c>
      <c r="P499" s="9">
        <v>48</v>
      </c>
      <c r="Q499" s="9">
        <f>N499+P499/12</f>
        <v>2025</v>
      </c>
      <c r="R499" s="9">
        <f>Q499+P499/12</f>
        <v>2029</v>
      </c>
      <c r="S499" s="9">
        <f>R499+P499/12</f>
        <v>2033</v>
      </c>
      <c r="T499" s="3" t="s">
        <v>21</v>
      </c>
    </row>
    <row r="500" spans="1:20" x14ac:dyDescent="0.25">
      <c r="A500" s="2" t="str">
        <f>HYPERLINK("https://nddot-ixmultiasset.biprod.cloud/#/asset/inventory/nbibridges/899", "39-127-35.0")</f>
        <v>39-127-35.0</v>
      </c>
      <c r="B500" s="3" t="s">
        <v>304</v>
      </c>
      <c r="C500" s="3" t="s">
        <v>13</v>
      </c>
      <c r="D500" s="3" t="s">
        <v>23</v>
      </c>
      <c r="E500" s="3" t="s">
        <v>15</v>
      </c>
      <c r="F500" s="3" t="s">
        <v>16</v>
      </c>
      <c r="G500" s="3" t="s">
        <v>66</v>
      </c>
      <c r="H500" s="3" t="s">
        <v>25</v>
      </c>
      <c r="I500" s="3" t="s">
        <v>1252</v>
      </c>
      <c r="J500" s="3"/>
      <c r="K500" s="3"/>
      <c r="L500" s="3" t="s">
        <v>1272</v>
      </c>
      <c r="M500" s="9">
        <v>6</v>
      </c>
      <c r="N500" s="9">
        <v>2024</v>
      </c>
      <c r="O500" s="3" t="s">
        <v>20</v>
      </c>
      <c r="P500" s="9">
        <v>24</v>
      </c>
      <c r="Q500" s="9">
        <f>N500+P500/12</f>
        <v>2026</v>
      </c>
      <c r="R500" s="9">
        <f>Q500+P500/12</f>
        <v>2028</v>
      </c>
      <c r="S500" s="9">
        <f>R500+P500/12</f>
        <v>2030</v>
      </c>
      <c r="T500" s="3" t="s">
        <v>21</v>
      </c>
    </row>
    <row r="501" spans="1:20" x14ac:dyDescent="0.25">
      <c r="A501" s="2" t="str">
        <f>HYPERLINK("https://nddot-ixmultiasset.biprod.cloud/#/asset/inventory/nbibridges/1098", "39-128-20.0")</f>
        <v>39-128-20.0</v>
      </c>
      <c r="B501" s="3" t="s">
        <v>368</v>
      </c>
      <c r="C501" s="3" t="s">
        <v>13</v>
      </c>
      <c r="D501" s="3" t="s">
        <v>14</v>
      </c>
      <c r="E501" s="3" t="s">
        <v>15</v>
      </c>
      <c r="F501" s="3" t="s">
        <v>16</v>
      </c>
      <c r="G501" s="3" t="s">
        <v>183</v>
      </c>
      <c r="H501" s="3" t="s">
        <v>25</v>
      </c>
      <c r="I501" s="3" t="s">
        <v>1262</v>
      </c>
      <c r="J501" s="3"/>
      <c r="K501" s="3"/>
      <c r="L501" s="3" t="s">
        <v>1278</v>
      </c>
      <c r="M501" s="9">
        <v>7</v>
      </c>
      <c r="N501" s="9">
        <v>2024</v>
      </c>
      <c r="O501" s="3" t="s">
        <v>20</v>
      </c>
      <c r="P501" s="9">
        <v>24</v>
      </c>
      <c r="Q501" s="9">
        <f>N501+P501/12</f>
        <v>2026</v>
      </c>
      <c r="R501" s="9">
        <f>Q501+P501/12</f>
        <v>2028</v>
      </c>
      <c r="S501" s="9">
        <f>R501+P501/12</f>
        <v>2030</v>
      </c>
      <c r="T501" s="3" t="s">
        <v>21</v>
      </c>
    </row>
    <row r="502" spans="1:20" x14ac:dyDescent="0.25">
      <c r="A502" s="2" t="str">
        <f>HYPERLINK("https://nddot-ixmultiasset.biprod.cloud/#/asset/inventory/nbibridges/1656", "39-128-24.0")</f>
        <v>39-128-24.0</v>
      </c>
      <c r="B502" s="3" t="s">
        <v>516</v>
      </c>
      <c r="C502" s="3" t="s">
        <v>13</v>
      </c>
      <c r="D502" s="3" t="s">
        <v>14</v>
      </c>
      <c r="E502" s="3" t="s">
        <v>15</v>
      </c>
      <c r="F502" s="3" t="s">
        <v>16</v>
      </c>
      <c r="G502" s="3" t="s">
        <v>34</v>
      </c>
      <c r="H502" s="3" t="s">
        <v>25</v>
      </c>
      <c r="I502" s="3" t="s">
        <v>1262</v>
      </c>
      <c r="J502" s="3"/>
      <c r="K502" s="3"/>
      <c r="L502" s="3" t="s">
        <v>1278</v>
      </c>
      <c r="M502" s="9">
        <v>7</v>
      </c>
      <c r="N502" s="9">
        <v>2024</v>
      </c>
      <c r="O502" s="3" t="s">
        <v>20</v>
      </c>
      <c r="P502" s="9">
        <v>24</v>
      </c>
      <c r="Q502" s="9">
        <f>N502+P502/12</f>
        <v>2026</v>
      </c>
      <c r="R502" s="9">
        <f>Q502+P502/12</f>
        <v>2028</v>
      </c>
      <c r="S502" s="9">
        <f>R502+P502/12</f>
        <v>2030</v>
      </c>
      <c r="T502" s="3" t="s">
        <v>21</v>
      </c>
    </row>
    <row r="503" spans="1:20" x14ac:dyDescent="0.25">
      <c r="A503" s="4" t="str">
        <f>HYPERLINK("https://nddot-ixmultiasset.biprod.cloud/#/asset/inventory/nbibridges/1309", "39-128-24.1")</f>
        <v>39-128-24.1</v>
      </c>
      <c r="B503" s="5" t="s">
        <v>422</v>
      </c>
      <c r="C503" s="5" t="s">
        <v>13</v>
      </c>
      <c r="D503" s="5" t="s">
        <v>14</v>
      </c>
      <c r="E503" s="5" t="s">
        <v>15</v>
      </c>
      <c r="F503" s="5" t="s">
        <v>16</v>
      </c>
      <c r="G503" s="5" t="s">
        <v>31</v>
      </c>
      <c r="H503" s="5" t="s">
        <v>25</v>
      </c>
      <c r="I503" s="5" t="s">
        <v>1262</v>
      </c>
      <c r="J503" s="5"/>
      <c r="K503" s="5" t="s">
        <v>19</v>
      </c>
      <c r="L503" s="5" t="s">
        <v>1278</v>
      </c>
      <c r="M503" s="10">
        <v>7</v>
      </c>
      <c r="N503" s="10">
        <v>2024</v>
      </c>
      <c r="O503" s="5" t="s">
        <v>20</v>
      </c>
      <c r="P503" s="10">
        <v>24</v>
      </c>
      <c r="Q503" s="10">
        <f>N503+P503/12</f>
        <v>2026</v>
      </c>
      <c r="R503" s="10">
        <f>Q503+P503/12</f>
        <v>2028</v>
      </c>
      <c r="S503" s="10">
        <f>R503+P503/12</f>
        <v>2030</v>
      </c>
      <c r="T503" s="5" t="s">
        <v>21</v>
      </c>
    </row>
    <row r="504" spans="1:20" x14ac:dyDescent="0.25">
      <c r="A504" s="2" t="str">
        <f>HYPERLINK("https://nddot-ixmultiasset.biprod.cloud/#/asset/inventory/nbibridges/1567", "39-128-27.0")</f>
        <v>39-128-27.0</v>
      </c>
      <c r="B504" s="3" t="s">
        <v>489</v>
      </c>
      <c r="C504" s="3" t="s">
        <v>13</v>
      </c>
      <c r="D504" s="3" t="s">
        <v>14</v>
      </c>
      <c r="E504" s="3" t="s">
        <v>15</v>
      </c>
      <c r="F504" s="3" t="s">
        <v>16</v>
      </c>
      <c r="G504" s="3" t="s">
        <v>395</v>
      </c>
      <c r="H504" s="3" t="s">
        <v>25</v>
      </c>
      <c r="I504" s="3" t="s">
        <v>1262</v>
      </c>
      <c r="J504" s="3"/>
      <c r="K504" s="3"/>
      <c r="L504" s="3" t="s">
        <v>1278</v>
      </c>
      <c r="M504" s="9">
        <v>7</v>
      </c>
      <c r="N504" s="9">
        <v>2024</v>
      </c>
      <c r="O504" s="3" t="s">
        <v>20</v>
      </c>
      <c r="P504" s="9">
        <v>24</v>
      </c>
      <c r="Q504" s="9">
        <f>N504+P504/12</f>
        <v>2026</v>
      </c>
      <c r="R504" s="9">
        <f>Q504+P504/12</f>
        <v>2028</v>
      </c>
      <c r="S504" s="9">
        <f>R504+P504/12</f>
        <v>2030</v>
      </c>
      <c r="T504" s="3" t="s">
        <v>21</v>
      </c>
    </row>
    <row r="505" spans="1:20" x14ac:dyDescent="0.25">
      <c r="A505" s="2" t="str">
        <f>HYPERLINK("https://nddot-ixmultiasset.biprod.cloud/#/asset/inventory/nbibridges/3013", "39-128-36.0")</f>
        <v>39-128-36.0</v>
      </c>
      <c r="B505" s="3" t="s">
        <v>790</v>
      </c>
      <c r="C505" s="3" t="s">
        <v>13</v>
      </c>
      <c r="D505" s="3" t="s">
        <v>23</v>
      </c>
      <c r="E505" s="3" t="s">
        <v>15</v>
      </c>
      <c r="F505" s="3" t="s">
        <v>16</v>
      </c>
      <c r="G505" s="3" t="s">
        <v>126</v>
      </c>
      <c r="H505" s="3" t="s">
        <v>25</v>
      </c>
      <c r="I505" s="3" t="s">
        <v>1252</v>
      </c>
      <c r="J505" s="3"/>
      <c r="K505" s="3"/>
      <c r="L505" s="3" t="s">
        <v>1272</v>
      </c>
      <c r="M505" s="9">
        <v>6</v>
      </c>
      <c r="N505" s="9">
        <v>2024</v>
      </c>
      <c r="O505" s="3" t="s">
        <v>20</v>
      </c>
      <c r="P505" s="9">
        <v>24</v>
      </c>
      <c r="Q505" s="9">
        <f>N505+P505/12</f>
        <v>2026</v>
      </c>
      <c r="R505" s="9">
        <f>Q505+P505/12</f>
        <v>2028</v>
      </c>
      <c r="S505" s="9">
        <f>R505+P505/12</f>
        <v>2030</v>
      </c>
      <c r="T505" s="3" t="s">
        <v>21</v>
      </c>
    </row>
    <row r="506" spans="1:20" x14ac:dyDescent="0.25">
      <c r="A506" s="2" t="str">
        <f>HYPERLINK("https://nddot-ixmultiasset.biprod.cloud/#/asset/inventory/nbibridges/2557", "39-128-43.0")</f>
        <v>39-128-43.0</v>
      </c>
      <c r="B506" s="3" t="s">
        <v>701</v>
      </c>
      <c r="C506" s="3" t="s">
        <v>13</v>
      </c>
      <c r="D506" s="3" t="s">
        <v>89</v>
      </c>
      <c r="E506" s="3" t="s">
        <v>702</v>
      </c>
      <c r="F506" s="3" t="s">
        <v>16</v>
      </c>
      <c r="G506" s="3" t="s">
        <v>433</v>
      </c>
      <c r="H506" s="3" t="s">
        <v>25</v>
      </c>
      <c r="I506" s="3" t="s">
        <v>1258</v>
      </c>
      <c r="J506" s="3"/>
      <c r="K506" s="3"/>
      <c r="L506" s="3" t="s">
        <v>1272</v>
      </c>
      <c r="M506" s="9">
        <v>6</v>
      </c>
      <c r="N506" s="9">
        <v>2024</v>
      </c>
      <c r="O506" s="3" t="s">
        <v>20</v>
      </c>
      <c r="P506" s="9">
        <v>24</v>
      </c>
      <c r="Q506" s="9">
        <f>N506+P506/12</f>
        <v>2026</v>
      </c>
      <c r="R506" s="9">
        <f>Q506+P506/12</f>
        <v>2028</v>
      </c>
      <c r="S506" s="9">
        <f>R506+P506/12</f>
        <v>2030</v>
      </c>
      <c r="T506" s="3" t="s">
        <v>21</v>
      </c>
    </row>
    <row r="507" spans="1:20" x14ac:dyDescent="0.25">
      <c r="A507" s="4" t="str">
        <f>HYPERLINK("https://nddot-ixmultiasset.biprod.cloud/#/asset/inventory/nbibridges/2602", "39-128-43.2")</f>
        <v>39-128-43.2</v>
      </c>
      <c r="B507" s="5" t="s">
        <v>712</v>
      </c>
      <c r="C507" s="5" t="s">
        <v>13</v>
      </c>
      <c r="D507" s="5" t="s">
        <v>89</v>
      </c>
      <c r="E507" s="5" t="s">
        <v>15</v>
      </c>
      <c r="F507" s="5" t="s">
        <v>16</v>
      </c>
      <c r="G507" s="5" t="s">
        <v>595</v>
      </c>
      <c r="H507" s="5" t="s">
        <v>94</v>
      </c>
      <c r="I507" s="5" t="s">
        <v>1274</v>
      </c>
      <c r="J507" s="5"/>
      <c r="K507" s="5" t="s">
        <v>95</v>
      </c>
      <c r="L507" s="5"/>
      <c r="M507" s="10"/>
      <c r="N507" s="10"/>
      <c r="O507" s="5" t="s">
        <v>96</v>
      </c>
      <c r="P507" s="10">
        <v>0</v>
      </c>
      <c r="Q507" s="10">
        <f>N507+P507/12</f>
        <v>0</v>
      </c>
      <c r="R507" s="10">
        <f>Q507+P507/12</f>
        <v>0</v>
      </c>
      <c r="S507" s="10">
        <f>R507+P507/12</f>
        <v>0</v>
      </c>
      <c r="T507" s="5" t="s">
        <v>21</v>
      </c>
    </row>
    <row r="508" spans="1:20" x14ac:dyDescent="0.25">
      <c r="A508" s="4" t="str">
        <f>HYPERLINK("https://nddot-ixmultiasset.biprod.cloud/#/asset/inventory/nbibridges/5212", "39-128-43.3")</f>
        <v>39-128-43.3</v>
      </c>
      <c r="B508" s="5" t="s">
        <v>1256</v>
      </c>
      <c r="C508" s="5" t="s">
        <v>13</v>
      </c>
      <c r="D508" s="5" t="s">
        <v>89</v>
      </c>
      <c r="E508" s="5" t="s">
        <v>1255</v>
      </c>
      <c r="F508" s="5" t="s">
        <v>16</v>
      </c>
      <c r="G508" s="5" t="s">
        <v>598</v>
      </c>
      <c r="H508" s="5" t="s">
        <v>25</v>
      </c>
      <c r="I508" s="5" t="s">
        <v>1252</v>
      </c>
      <c r="J508" s="5"/>
      <c r="K508" s="5"/>
      <c r="L508" s="5" t="s">
        <v>1251</v>
      </c>
      <c r="M508" s="10">
        <v>6</v>
      </c>
      <c r="N508" s="10">
        <v>2025</v>
      </c>
      <c r="O508" s="5" t="s">
        <v>20</v>
      </c>
      <c r="P508" s="10">
        <v>24</v>
      </c>
      <c r="Q508" s="10">
        <f>N508+P508/12</f>
        <v>2027</v>
      </c>
      <c r="R508" s="10">
        <f>Q508+P508/12</f>
        <v>2029</v>
      </c>
      <c r="S508" s="10">
        <f>R508+P508/12</f>
        <v>2031</v>
      </c>
      <c r="T508" s="5" t="s">
        <v>21</v>
      </c>
    </row>
    <row r="509" spans="1:20" x14ac:dyDescent="0.25">
      <c r="A509" s="4" t="str">
        <f>HYPERLINK("https://nddot-ixmultiasset.biprod.cloud/#/asset/inventory/nbibridges/3509", "39-128-44.0")</f>
        <v>39-128-44.0</v>
      </c>
      <c r="B509" s="5" t="s">
        <v>889</v>
      </c>
      <c r="C509" s="5" t="s">
        <v>13</v>
      </c>
      <c r="D509" s="5" t="s">
        <v>890</v>
      </c>
      <c r="E509" s="5" t="s">
        <v>15</v>
      </c>
      <c r="F509" s="5" t="s">
        <v>16</v>
      </c>
      <c r="G509" s="5" t="s">
        <v>46</v>
      </c>
      <c r="H509" s="5" t="s">
        <v>18</v>
      </c>
      <c r="I509" s="5" t="s">
        <v>1258</v>
      </c>
      <c r="J509" s="5"/>
      <c r="K509" s="5" t="s">
        <v>19</v>
      </c>
      <c r="L509" s="5" t="s">
        <v>1272</v>
      </c>
      <c r="M509" s="10">
        <v>6</v>
      </c>
      <c r="N509" s="10">
        <v>2024</v>
      </c>
      <c r="O509" s="5" t="s">
        <v>20</v>
      </c>
      <c r="P509" s="10">
        <v>24</v>
      </c>
      <c r="Q509" s="10">
        <f>N509+P509/12</f>
        <v>2026</v>
      </c>
      <c r="R509" s="10">
        <f>Q509+P509/12</f>
        <v>2028</v>
      </c>
      <c r="S509" s="10">
        <f>R509+P509/12</f>
        <v>2030</v>
      </c>
      <c r="T509" s="5" t="s">
        <v>21</v>
      </c>
    </row>
    <row r="510" spans="1:20" x14ac:dyDescent="0.25">
      <c r="A510" s="2" t="str">
        <f>HYPERLINK("https://nddot-ixmultiasset.biprod.cloud/#/asset/inventory/nbibridges/3054", "39-129-22.0")</f>
        <v>39-129-22.0</v>
      </c>
      <c r="B510" s="3" t="s">
        <v>797</v>
      </c>
      <c r="C510" s="3" t="s">
        <v>13</v>
      </c>
      <c r="D510" s="3" t="s">
        <v>14</v>
      </c>
      <c r="E510" s="3" t="s">
        <v>15</v>
      </c>
      <c r="F510" s="3" t="s">
        <v>16</v>
      </c>
      <c r="G510" s="3" t="s">
        <v>39</v>
      </c>
      <c r="H510" s="3" t="s">
        <v>25</v>
      </c>
      <c r="I510" s="3" t="s">
        <v>1262</v>
      </c>
      <c r="J510" s="3"/>
      <c r="K510" s="3"/>
      <c r="L510" s="3" t="s">
        <v>1278</v>
      </c>
      <c r="M510" s="9">
        <v>7</v>
      </c>
      <c r="N510" s="9">
        <v>2024</v>
      </c>
      <c r="O510" s="3" t="s">
        <v>20</v>
      </c>
      <c r="P510" s="9">
        <v>24</v>
      </c>
      <c r="Q510" s="9">
        <f>N510+P510/12</f>
        <v>2026</v>
      </c>
      <c r="R510" s="9">
        <f>Q510+P510/12</f>
        <v>2028</v>
      </c>
      <c r="S510" s="9">
        <f>R510+P510/12</f>
        <v>2030</v>
      </c>
      <c r="T510" s="3" t="s">
        <v>21</v>
      </c>
    </row>
    <row r="511" spans="1:20" x14ac:dyDescent="0.25">
      <c r="A511" s="2" t="str">
        <f>HYPERLINK("https://nddot-ixmultiasset.biprod.cloud/#/asset/inventory/nbibridges/3384", "39-129-24.0")</f>
        <v>39-129-24.0</v>
      </c>
      <c r="B511" s="3" t="s">
        <v>856</v>
      </c>
      <c r="C511" s="3" t="s">
        <v>13</v>
      </c>
      <c r="D511" s="3" t="s">
        <v>14</v>
      </c>
      <c r="E511" s="3" t="s">
        <v>15</v>
      </c>
      <c r="F511" s="3" t="s">
        <v>16</v>
      </c>
      <c r="G511" s="3" t="s">
        <v>91</v>
      </c>
      <c r="H511" s="3" t="s">
        <v>18</v>
      </c>
      <c r="I511" s="3" t="s">
        <v>1262</v>
      </c>
      <c r="J511" s="3"/>
      <c r="K511" s="3"/>
      <c r="L511" s="3" t="s">
        <v>1278</v>
      </c>
      <c r="M511" s="9">
        <v>7</v>
      </c>
      <c r="N511" s="9">
        <v>2024</v>
      </c>
      <c r="O511" s="3" t="s">
        <v>20</v>
      </c>
      <c r="P511" s="9">
        <v>24</v>
      </c>
      <c r="Q511" s="9">
        <f>N511+P511/12</f>
        <v>2026</v>
      </c>
      <c r="R511" s="9">
        <f>Q511+P511/12</f>
        <v>2028</v>
      </c>
      <c r="S511" s="9">
        <f>R511+P511/12</f>
        <v>2030</v>
      </c>
      <c r="T511" s="3" t="s">
        <v>21</v>
      </c>
    </row>
    <row r="512" spans="1:20" x14ac:dyDescent="0.25">
      <c r="A512" s="4" t="str">
        <f>HYPERLINK("https://nddot-ixmultiasset.biprod.cloud/#/asset/inventory/nbibridges/3646", "39-129-43.0")</f>
        <v>39-129-43.0</v>
      </c>
      <c r="B512" s="5" t="s">
        <v>923</v>
      </c>
      <c r="C512" s="5" t="s">
        <v>13</v>
      </c>
      <c r="D512" s="5" t="s">
        <v>890</v>
      </c>
      <c r="E512" s="5" t="s">
        <v>15</v>
      </c>
      <c r="F512" s="5" t="s">
        <v>16</v>
      </c>
      <c r="G512" s="5" t="s">
        <v>46</v>
      </c>
      <c r="H512" s="5" t="s">
        <v>25</v>
      </c>
      <c r="I512" s="5" t="s">
        <v>1277</v>
      </c>
      <c r="J512" s="5"/>
      <c r="K512" s="5" t="s">
        <v>19</v>
      </c>
      <c r="L512" s="5" t="s">
        <v>1272</v>
      </c>
      <c r="M512" s="10">
        <v>6</v>
      </c>
      <c r="N512" s="10">
        <v>2024</v>
      </c>
      <c r="O512" s="5" t="s">
        <v>20</v>
      </c>
      <c r="P512" s="10">
        <v>24</v>
      </c>
      <c r="Q512" s="10">
        <f>N512+P512/12</f>
        <v>2026</v>
      </c>
      <c r="R512" s="10">
        <f>Q512+P512/12</f>
        <v>2028</v>
      </c>
      <c r="S512" s="10">
        <f>R512+P512/12</f>
        <v>2030</v>
      </c>
      <c r="T512" s="5" t="s">
        <v>21</v>
      </c>
    </row>
    <row r="513" spans="1:20" x14ac:dyDescent="0.25">
      <c r="A513" s="14" t="str">
        <f>HYPERLINK("https://nddot-ixmultiasset.biprod.cloud/#/asset/inventory/nbibridges/3839", "39-130-18.0")</f>
        <v>39-130-18.0</v>
      </c>
      <c r="B513" s="15" t="s">
        <v>956</v>
      </c>
      <c r="C513" s="15" t="s">
        <v>13</v>
      </c>
      <c r="D513" s="15" t="s">
        <v>306</v>
      </c>
      <c r="E513" s="15" t="s">
        <v>15</v>
      </c>
      <c r="F513" s="15" t="s">
        <v>16</v>
      </c>
      <c r="G513" s="15" t="s">
        <v>58</v>
      </c>
      <c r="H513" s="15" t="s">
        <v>25</v>
      </c>
      <c r="I513" s="15" t="s">
        <v>1258</v>
      </c>
      <c r="J513" s="15" t="s">
        <v>957</v>
      </c>
      <c r="K513" s="15"/>
      <c r="L513" s="15" t="s">
        <v>1257</v>
      </c>
      <c r="M513" s="16">
        <v>11</v>
      </c>
      <c r="N513" s="16">
        <v>2024</v>
      </c>
      <c r="O513" s="15" t="s">
        <v>20</v>
      </c>
      <c r="P513" s="16">
        <v>24</v>
      </c>
      <c r="Q513" s="16">
        <f>N513+P513/12</f>
        <v>2026</v>
      </c>
      <c r="R513" s="16">
        <f>Q513+P513/12</f>
        <v>2028</v>
      </c>
      <c r="S513" s="16">
        <f>R513+P513/12</f>
        <v>2030</v>
      </c>
      <c r="T513" s="15" t="s">
        <v>21</v>
      </c>
    </row>
    <row r="514" spans="1:20" x14ac:dyDescent="0.25">
      <c r="A514" s="2" t="str">
        <f>HYPERLINK("https://nddot-ixmultiasset.biprod.cloud/#/asset/inventory/nbibridges/3851", "39-130-43.0")</f>
        <v>39-130-43.0</v>
      </c>
      <c r="B514" s="3" t="s">
        <v>959</v>
      </c>
      <c r="C514" s="3" t="s">
        <v>13</v>
      </c>
      <c r="D514" s="3" t="s">
        <v>240</v>
      </c>
      <c r="E514" s="3" t="s">
        <v>15</v>
      </c>
      <c r="F514" s="3" t="s">
        <v>16</v>
      </c>
      <c r="G514" s="3" t="s">
        <v>46</v>
      </c>
      <c r="H514" s="3" t="s">
        <v>18</v>
      </c>
      <c r="I514" s="3" t="s">
        <v>1274</v>
      </c>
      <c r="J514" s="3"/>
      <c r="K514" s="3" t="s">
        <v>19</v>
      </c>
      <c r="L514" s="3" t="s">
        <v>1272</v>
      </c>
      <c r="M514" s="9">
        <v>6</v>
      </c>
      <c r="N514" s="9">
        <v>2024</v>
      </c>
      <c r="O514" s="3" t="s">
        <v>20</v>
      </c>
      <c r="P514" s="9">
        <v>24</v>
      </c>
      <c r="Q514" s="9">
        <f>N514+P514/12</f>
        <v>2026</v>
      </c>
      <c r="R514" s="9">
        <f>Q514+P514/12</f>
        <v>2028</v>
      </c>
      <c r="S514" s="9">
        <f>R514+P514/12</f>
        <v>2030</v>
      </c>
      <c r="T514" s="3" t="s">
        <v>74</v>
      </c>
    </row>
    <row r="515" spans="1:20" x14ac:dyDescent="0.25">
      <c r="A515" s="2" t="str">
        <f>HYPERLINK("https://nddot-ixmultiasset.biprod.cloud/#/asset/inventory/nbibridges/5213", "39-131-43.1")</f>
        <v>39-131-43.1</v>
      </c>
      <c r="B515" s="3" t="s">
        <v>1254</v>
      </c>
      <c r="C515" s="3" t="s">
        <v>13</v>
      </c>
      <c r="D515" s="3" t="s">
        <v>240</v>
      </c>
      <c r="E515" s="3" t="s">
        <v>1253</v>
      </c>
      <c r="F515" s="3" t="s">
        <v>16</v>
      </c>
      <c r="G515" s="3" t="s">
        <v>598</v>
      </c>
      <c r="H515" s="3" t="s">
        <v>25</v>
      </c>
      <c r="I515" s="3" t="s">
        <v>1252</v>
      </c>
      <c r="J515" s="3"/>
      <c r="K515" s="3"/>
      <c r="L515" s="3" t="s">
        <v>1251</v>
      </c>
      <c r="M515" s="9">
        <v>6</v>
      </c>
      <c r="N515" s="9">
        <v>2025</v>
      </c>
      <c r="O515" s="3" t="s">
        <v>20</v>
      </c>
      <c r="P515" s="9">
        <v>24</v>
      </c>
      <c r="Q515" s="9">
        <f>N515+P515/12</f>
        <v>2027</v>
      </c>
      <c r="R515" s="9">
        <f>Q515+P515/12</f>
        <v>2029</v>
      </c>
      <c r="S515" s="9">
        <f>R515+P515/12</f>
        <v>2031</v>
      </c>
      <c r="T515" s="3" t="s">
        <v>21</v>
      </c>
    </row>
    <row r="516" spans="1:20" x14ac:dyDescent="0.25">
      <c r="A516" s="4" t="str">
        <f>HYPERLINK("https://nddot-ixmultiasset.biprod.cloud/#/asset/inventory/nbibridges/4740", "39-132-27.0")</f>
        <v>39-132-27.0</v>
      </c>
      <c r="B516" s="5" t="s">
        <v>1113</v>
      </c>
      <c r="C516" s="5" t="s">
        <v>13</v>
      </c>
      <c r="D516" s="5" t="s">
        <v>14</v>
      </c>
      <c r="E516" s="5" t="s">
        <v>15</v>
      </c>
      <c r="F516" s="5" t="s">
        <v>16</v>
      </c>
      <c r="G516" s="5" t="s">
        <v>17</v>
      </c>
      <c r="H516" s="5" t="s">
        <v>18</v>
      </c>
      <c r="I516" s="5" t="s">
        <v>1258</v>
      </c>
      <c r="J516" s="5"/>
      <c r="K516" s="5" t="s">
        <v>19</v>
      </c>
      <c r="L516" s="5" t="s">
        <v>1278</v>
      </c>
      <c r="M516" s="10">
        <v>7</v>
      </c>
      <c r="N516" s="10">
        <v>2024</v>
      </c>
      <c r="O516" s="5" t="s">
        <v>20</v>
      </c>
      <c r="P516" s="10">
        <v>24</v>
      </c>
      <c r="Q516" s="10">
        <f>N516+P516/12</f>
        <v>2026</v>
      </c>
      <c r="R516" s="10">
        <f>Q516+P516/12</f>
        <v>2028</v>
      </c>
      <c r="S516" s="10">
        <f>R516+P516/12</f>
        <v>2030</v>
      </c>
      <c r="T516" s="5" t="s">
        <v>21</v>
      </c>
    </row>
    <row r="517" spans="1:20" x14ac:dyDescent="0.25">
      <c r="A517" s="4" t="str">
        <f>HYPERLINK("https://nddot-ixmultiasset.biprod.cloud/#/asset/inventory/nbibridges/4913", "39-132-28.0")</f>
        <v>39-132-28.0</v>
      </c>
      <c r="B517" s="5" t="s">
        <v>1138</v>
      </c>
      <c r="C517" s="5" t="s">
        <v>13</v>
      </c>
      <c r="D517" s="5" t="s">
        <v>14</v>
      </c>
      <c r="E517" s="5" t="s">
        <v>15</v>
      </c>
      <c r="F517" s="5" t="s">
        <v>16</v>
      </c>
      <c r="G517" s="5" t="s">
        <v>17</v>
      </c>
      <c r="H517" s="5" t="s">
        <v>18</v>
      </c>
      <c r="I517" s="5" t="s">
        <v>1258</v>
      </c>
      <c r="J517" s="5"/>
      <c r="K517" s="5" t="s">
        <v>19</v>
      </c>
      <c r="L517" s="5" t="s">
        <v>1278</v>
      </c>
      <c r="M517" s="10">
        <v>7</v>
      </c>
      <c r="N517" s="10">
        <v>2024</v>
      </c>
      <c r="O517" s="5" t="s">
        <v>20</v>
      </c>
      <c r="P517" s="10">
        <v>24</v>
      </c>
      <c r="Q517" s="10">
        <f>N517+P517/12</f>
        <v>2026</v>
      </c>
      <c r="R517" s="10">
        <f>Q517+P517/12</f>
        <v>2028</v>
      </c>
      <c r="S517" s="10">
        <f>R517+P517/12</f>
        <v>2030</v>
      </c>
      <c r="T517" s="5" t="s">
        <v>21</v>
      </c>
    </row>
    <row r="518" spans="1:20" x14ac:dyDescent="0.25">
      <c r="A518" s="2" t="str">
        <f>HYPERLINK("https://nddot-ixmultiasset.biprod.cloud/#/asset/inventory/nbibridges/4950", "39-132-31.0")</f>
        <v>39-132-31.0</v>
      </c>
      <c r="B518" s="3" t="s">
        <v>1143</v>
      </c>
      <c r="C518" s="3" t="s">
        <v>13</v>
      </c>
      <c r="D518" s="3" t="s">
        <v>1144</v>
      </c>
      <c r="E518" s="3" t="s">
        <v>15</v>
      </c>
      <c r="F518" s="3" t="s">
        <v>16</v>
      </c>
      <c r="G518" s="3" t="s">
        <v>378</v>
      </c>
      <c r="H518" s="3" t="s">
        <v>25</v>
      </c>
      <c r="I518" s="3" t="s">
        <v>1252</v>
      </c>
      <c r="J518" s="3"/>
      <c r="K518" s="3"/>
      <c r="L518" s="3" t="s">
        <v>1278</v>
      </c>
      <c r="M518" s="9">
        <v>7</v>
      </c>
      <c r="N518" s="9">
        <v>2024</v>
      </c>
      <c r="O518" s="3" t="s">
        <v>20</v>
      </c>
      <c r="P518" s="9">
        <v>24</v>
      </c>
      <c r="Q518" s="9">
        <f>N518+P518/12</f>
        <v>2026</v>
      </c>
      <c r="R518" s="9">
        <f>Q518+P518/12</f>
        <v>2028</v>
      </c>
      <c r="S518" s="9">
        <f>R518+P518/12</f>
        <v>2030</v>
      </c>
      <c r="T518" s="3" t="s">
        <v>21</v>
      </c>
    </row>
    <row r="519" spans="1:20" x14ac:dyDescent="0.25">
      <c r="A519" s="4" t="str">
        <f>HYPERLINK("https://nddot-ixmultiasset.biprod.cloud/#/asset/inventory/nbibridges/5012", "39-133-31.1")</f>
        <v>39-133-31.1</v>
      </c>
      <c r="B519" s="5" t="s">
        <v>1152</v>
      </c>
      <c r="C519" s="5" t="s">
        <v>13</v>
      </c>
      <c r="D519" s="5" t="s">
        <v>89</v>
      </c>
      <c r="E519" s="5" t="s">
        <v>693</v>
      </c>
      <c r="F519" s="5" t="s">
        <v>16</v>
      </c>
      <c r="G519" s="5" t="s">
        <v>69</v>
      </c>
      <c r="H519" s="5" t="s">
        <v>18</v>
      </c>
      <c r="I519" s="5" t="s">
        <v>1258</v>
      </c>
      <c r="J519" s="5"/>
      <c r="K519" s="5" t="s">
        <v>19</v>
      </c>
      <c r="L519" s="5" t="s">
        <v>1278</v>
      </c>
      <c r="M519" s="10">
        <v>7</v>
      </c>
      <c r="N519" s="10">
        <v>2024</v>
      </c>
      <c r="O519" s="5" t="s">
        <v>20</v>
      </c>
      <c r="P519" s="10">
        <v>24</v>
      </c>
      <c r="Q519" s="10">
        <f>N519+P519/12</f>
        <v>2026</v>
      </c>
      <c r="R519" s="10">
        <f>Q519+P519/12</f>
        <v>2028</v>
      </c>
      <c r="S519" s="10">
        <f>R519+P519/12</f>
        <v>2030</v>
      </c>
      <c r="T519" s="5" t="s">
        <v>21</v>
      </c>
    </row>
    <row r="520" spans="1:20" x14ac:dyDescent="0.25">
      <c r="A520" s="2" t="str">
        <f>HYPERLINK("https://nddot-ixmultiasset.biprod.cloud/#/asset/inventory/nbibridges/4884", "39-133-43.0")</f>
        <v>39-133-43.0</v>
      </c>
      <c r="B520" s="3" t="s">
        <v>1132</v>
      </c>
      <c r="C520" s="3" t="s">
        <v>13</v>
      </c>
      <c r="D520" s="3" t="s">
        <v>128</v>
      </c>
      <c r="E520" s="3" t="s">
        <v>15</v>
      </c>
      <c r="F520" s="3" t="s">
        <v>16</v>
      </c>
      <c r="G520" s="3" t="s">
        <v>71</v>
      </c>
      <c r="H520" s="3" t="s">
        <v>25</v>
      </c>
      <c r="I520" s="3" t="s">
        <v>1277</v>
      </c>
      <c r="J520" s="3"/>
      <c r="K520" s="3" t="s">
        <v>19</v>
      </c>
      <c r="L520" s="3" t="s">
        <v>1272</v>
      </c>
      <c r="M520" s="9">
        <v>6</v>
      </c>
      <c r="N520" s="9">
        <v>2024</v>
      </c>
      <c r="O520" s="3" t="s">
        <v>20</v>
      </c>
      <c r="P520" s="9">
        <v>24</v>
      </c>
      <c r="Q520" s="9">
        <f>N520+P520/12</f>
        <v>2026</v>
      </c>
      <c r="R520" s="9">
        <f>Q520+P520/12</f>
        <v>2028</v>
      </c>
      <c r="S520" s="9">
        <f>R520+P520/12</f>
        <v>2030</v>
      </c>
      <c r="T520" s="3" t="s">
        <v>21</v>
      </c>
    </row>
    <row r="521" spans="1:20" x14ac:dyDescent="0.25">
      <c r="A521" s="2" t="str">
        <f>HYPERLINK("https://nddot-ixmultiasset.biprod.cloud/#/asset/inventory/nbibridges/253", "39-133-45.0")</f>
        <v>39-133-45.0</v>
      </c>
      <c r="B521" s="3" t="s">
        <v>127</v>
      </c>
      <c r="C521" s="3" t="s">
        <v>13</v>
      </c>
      <c r="D521" s="3" t="s">
        <v>128</v>
      </c>
      <c r="E521" s="3" t="s">
        <v>15</v>
      </c>
      <c r="F521" s="3" t="s">
        <v>16</v>
      </c>
      <c r="G521" s="3" t="s">
        <v>71</v>
      </c>
      <c r="H521" s="3" t="s">
        <v>18</v>
      </c>
      <c r="I521" s="3" t="s">
        <v>1277</v>
      </c>
      <c r="J521" s="3"/>
      <c r="K521" s="3" t="s">
        <v>19</v>
      </c>
      <c r="L521" s="3" t="s">
        <v>1272</v>
      </c>
      <c r="M521" s="9">
        <v>6</v>
      </c>
      <c r="N521" s="9">
        <v>2024</v>
      </c>
      <c r="O521" s="3" t="s">
        <v>121</v>
      </c>
      <c r="P521" s="9">
        <v>12</v>
      </c>
      <c r="Q521" s="9">
        <f>N521+P521/12</f>
        <v>2025</v>
      </c>
      <c r="R521" s="9">
        <f>Q521+P521/12</f>
        <v>2026</v>
      </c>
      <c r="S521" s="9">
        <f>R521+P521/12</f>
        <v>2027</v>
      </c>
      <c r="T521" s="3" t="s">
        <v>21</v>
      </c>
    </row>
    <row r="522" spans="1:20" x14ac:dyDescent="0.25">
      <c r="A522" s="2" t="str">
        <f>HYPERLINK("https://nddot-ixmultiasset.biprod.cloud/#/asset/inventory/nbibridges/627", "39-133-45.1")</f>
        <v>39-133-45.1</v>
      </c>
      <c r="B522" s="3" t="s">
        <v>243</v>
      </c>
      <c r="C522" s="3" t="s">
        <v>13</v>
      </c>
      <c r="D522" s="3" t="s">
        <v>128</v>
      </c>
      <c r="E522" s="3" t="s">
        <v>15</v>
      </c>
      <c r="F522" s="3" t="s">
        <v>16</v>
      </c>
      <c r="G522" s="3" t="s">
        <v>100</v>
      </c>
      <c r="H522" s="3" t="s">
        <v>25</v>
      </c>
      <c r="I522" s="3" t="s">
        <v>1258</v>
      </c>
      <c r="J522" s="3"/>
      <c r="K522" s="3" t="s">
        <v>19</v>
      </c>
      <c r="L522" s="3" t="s">
        <v>1272</v>
      </c>
      <c r="M522" s="9">
        <v>6</v>
      </c>
      <c r="N522" s="9">
        <v>2024</v>
      </c>
      <c r="O522" s="3" t="s">
        <v>20</v>
      </c>
      <c r="P522" s="9">
        <v>24</v>
      </c>
      <c r="Q522" s="9">
        <f>N522+P522/12</f>
        <v>2026</v>
      </c>
      <c r="R522" s="9">
        <f>Q522+P522/12</f>
        <v>2028</v>
      </c>
      <c r="S522" s="9">
        <f>R522+P522/12</f>
        <v>2030</v>
      </c>
      <c r="T522" s="3" t="s">
        <v>21</v>
      </c>
    </row>
    <row r="523" spans="1:20" x14ac:dyDescent="0.25">
      <c r="A523" s="2" t="str">
        <f>HYPERLINK("https://nddot-ixmultiasset.biprod.cloud/#/asset/inventory/nbibridges/1261", "39-133-46.0")</f>
        <v>39-133-46.0</v>
      </c>
      <c r="B523" s="3" t="s">
        <v>414</v>
      </c>
      <c r="C523" s="3" t="s">
        <v>13</v>
      </c>
      <c r="D523" s="3" t="s">
        <v>415</v>
      </c>
      <c r="E523" s="3" t="s">
        <v>416</v>
      </c>
      <c r="F523" s="3" t="s">
        <v>16</v>
      </c>
      <c r="G523" s="3" t="s">
        <v>162</v>
      </c>
      <c r="H523" s="3" t="s">
        <v>25</v>
      </c>
      <c r="I523" s="3" t="s">
        <v>1258</v>
      </c>
      <c r="J523" s="3"/>
      <c r="K523" s="3"/>
      <c r="L523" s="3" t="s">
        <v>1272</v>
      </c>
      <c r="M523" s="9">
        <v>6</v>
      </c>
      <c r="N523" s="9">
        <v>2024</v>
      </c>
      <c r="O523" s="3" t="s">
        <v>20</v>
      </c>
      <c r="P523" s="9">
        <v>24</v>
      </c>
      <c r="Q523" s="9">
        <f>N523+P523/12</f>
        <v>2026</v>
      </c>
      <c r="R523" s="9">
        <f>Q523+P523/12</f>
        <v>2028</v>
      </c>
      <c r="S523" s="9">
        <f>R523+P523/12</f>
        <v>2030</v>
      </c>
      <c r="T523" s="3" t="s">
        <v>21</v>
      </c>
    </row>
    <row r="524" spans="1:20" x14ac:dyDescent="0.25">
      <c r="A524" s="14" t="str">
        <f>HYPERLINK("https://nddot-ixmultiasset.biprod.cloud/#/asset/inventory/nbibridges/1160", "39-134-33.0")</f>
        <v>39-134-33.0</v>
      </c>
      <c r="B524" s="15" t="s">
        <v>380</v>
      </c>
      <c r="C524" s="15" t="s">
        <v>13</v>
      </c>
      <c r="D524" s="15" t="s">
        <v>381</v>
      </c>
      <c r="E524" s="15" t="s">
        <v>15</v>
      </c>
      <c r="F524" s="15" t="s">
        <v>16</v>
      </c>
      <c r="G524" s="15" t="s">
        <v>66</v>
      </c>
      <c r="H524" s="15" t="s">
        <v>25</v>
      </c>
      <c r="I524" s="15" t="s">
        <v>1262</v>
      </c>
      <c r="J524" s="15" t="s">
        <v>382</v>
      </c>
      <c r="K524" s="15"/>
      <c r="L524" s="15" t="s">
        <v>1268</v>
      </c>
      <c r="M524" s="16">
        <v>11</v>
      </c>
      <c r="N524" s="16">
        <v>2023</v>
      </c>
      <c r="O524" s="15" t="s">
        <v>20</v>
      </c>
      <c r="P524" s="16">
        <v>24</v>
      </c>
      <c r="Q524" s="16">
        <f>N524+P524/12</f>
        <v>2025</v>
      </c>
      <c r="R524" s="16">
        <f>Q524+P524/12</f>
        <v>2027</v>
      </c>
      <c r="S524" s="16">
        <f>R524+P524/12</f>
        <v>2029</v>
      </c>
      <c r="T524" s="15" t="s">
        <v>21</v>
      </c>
    </row>
    <row r="525" spans="1:20" x14ac:dyDescent="0.25">
      <c r="A525" s="18" t="str">
        <f>HYPERLINK("https://nddot-ixmultiasset.biprod.cloud/#/asset/inventory/nbibridges/1584", "39-135-37.0")</f>
        <v>39-135-37.0</v>
      </c>
      <c r="B525" s="19" t="s">
        <v>494</v>
      </c>
      <c r="C525" s="19" t="s">
        <v>13</v>
      </c>
      <c r="D525" s="19" t="s">
        <v>381</v>
      </c>
      <c r="E525" s="19" t="s">
        <v>15</v>
      </c>
      <c r="F525" s="19" t="s">
        <v>16</v>
      </c>
      <c r="G525" s="19" t="s">
        <v>147</v>
      </c>
      <c r="H525" s="19" t="s">
        <v>25</v>
      </c>
      <c r="I525" s="19" t="s">
        <v>1262</v>
      </c>
      <c r="J525" s="19" t="s">
        <v>495</v>
      </c>
      <c r="K525" s="19"/>
      <c r="L525" s="19" t="s">
        <v>1268</v>
      </c>
      <c r="M525" s="20">
        <v>11</v>
      </c>
      <c r="N525" s="20">
        <v>2023</v>
      </c>
      <c r="O525" s="19" t="s">
        <v>20</v>
      </c>
      <c r="P525" s="20">
        <v>24</v>
      </c>
      <c r="Q525" s="20">
        <f>N525+P525/12</f>
        <v>2025</v>
      </c>
      <c r="R525" s="20">
        <f>Q525+P525/12</f>
        <v>2027</v>
      </c>
      <c r="S525" s="20">
        <f>R525+P525/12</f>
        <v>2029</v>
      </c>
      <c r="T525" s="19" t="s">
        <v>21</v>
      </c>
    </row>
    <row r="526" spans="1:20" x14ac:dyDescent="0.25">
      <c r="A526" s="2" t="str">
        <f>HYPERLINK("https://nddot-ixmultiasset.biprod.cloud/#/asset/inventory/nbibridges/47", "41-105-01.0")</f>
        <v>41-105-01.0</v>
      </c>
      <c r="B526" s="3" t="s">
        <v>32</v>
      </c>
      <c r="C526" s="3" t="s">
        <v>33</v>
      </c>
      <c r="D526" s="3" t="s">
        <v>23</v>
      </c>
      <c r="E526" s="3" t="s">
        <v>15</v>
      </c>
      <c r="F526" s="3" t="s">
        <v>16</v>
      </c>
      <c r="G526" s="3" t="s">
        <v>34</v>
      </c>
      <c r="H526" s="3" t="s">
        <v>25</v>
      </c>
      <c r="I526" s="3" t="s">
        <v>1252</v>
      </c>
      <c r="J526" s="3"/>
      <c r="K526" s="3"/>
      <c r="L526" s="3" t="s">
        <v>1284</v>
      </c>
      <c r="M526" s="9">
        <v>10</v>
      </c>
      <c r="N526" s="9">
        <v>2021</v>
      </c>
      <c r="O526" s="3" t="s">
        <v>35</v>
      </c>
      <c r="P526" s="9">
        <v>48</v>
      </c>
      <c r="Q526" s="9">
        <f>N526+P526/12</f>
        <v>2025</v>
      </c>
      <c r="R526" s="9">
        <f>Q526+P526/12</f>
        <v>2029</v>
      </c>
      <c r="S526" s="9">
        <f>R526+P526/12</f>
        <v>2033</v>
      </c>
      <c r="T526" s="3" t="s">
        <v>21</v>
      </c>
    </row>
    <row r="527" spans="1:20" x14ac:dyDescent="0.25">
      <c r="A527" s="2" t="str">
        <f>HYPERLINK("https://nddot-ixmultiasset.biprod.cloud/#/asset/inventory/nbibridges/155", "41-114-20.1")</f>
        <v>41-114-20.1</v>
      </c>
      <c r="B527" s="3" t="s">
        <v>88</v>
      </c>
      <c r="C527" s="3" t="s">
        <v>33</v>
      </c>
      <c r="D527" s="3" t="s">
        <v>89</v>
      </c>
      <c r="E527" s="3" t="s">
        <v>15</v>
      </c>
      <c r="F527" s="3" t="s">
        <v>16</v>
      </c>
      <c r="G527" s="3" t="s">
        <v>69</v>
      </c>
      <c r="H527" s="3" t="s">
        <v>25</v>
      </c>
      <c r="I527" s="3" t="s">
        <v>1258</v>
      </c>
      <c r="J527" s="3"/>
      <c r="K527" s="3" t="s">
        <v>19</v>
      </c>
      <c r="L527" s="3" t="s">
        <v>1251</v>
      </c>
      <c r="M527" s="9">
        <v>6</v>
      </c>
      <c r="N527" s="9">
        <v>2025</v>
      </c>
      <c r="O527" s="3" t="s">
        <v>20</v>
      </c>
      <c r="P527" s="9">
        <v>24</v>
      </c>
      <c r="Q527" s="9">
        <f>N527+P527/12</f>
        <v>2027</v>
      </c>
      <c r="R527" s="9">
        <f>Q527+P527/12</f>
        <v>2029</v>
      </c>
      <c r="S527" s="9">
        <f>R527+P527/12</f>
        <v>2031</v>
      </c>
      <c r="T527" s="3" t="s">
        <v>21</v>
      </c>
    </row>
    <row r="528" spans="1:20" x14ac:dyDescent="0.25">
      <c r="A528" s="14" t="str">
        <f>HYPERLINK("https://nddot-ixmultiasset.biprod.cloud/#/asset/inventory/nbibridges/702", "41-116-24.0")</f>
        <v>41-116-24.0</v>
      </c>
      <c r="B528" s="15" t="s">
        <v>256</v>
      </c>
      <c r="C528" s="15" t="s">
        <v>33</v>
      </c>
      <c r="D528" s="15" t="s">
        <v>257</v>
      </c>
      <c r="E528" s="15" t="s">
        <v>55</v>
      </c>
      <c r="F528" s="15" t="s">
        <v>16</v>
      </c>
      <c r="G528" s="15" t="s">
        <v>258</v>
      </c>
      <c r="H528" s="15" t="s">
        <v>18</v>
      </c>
      <c r="I528" s="15" t="s">
        <v>1258</v>
      </c>
      <c r="J528" s="15" t="s">
        <v>259</v>
      </c>
      <c r="K528" s="15" t="s">
        <v>19</v>
      </c>
      <c r="L528" s="15" t="s">
        <v>1272</v>
      </c>
      <c r="M528" s="16">
        <v>6</v>
      </c>
      <c r="N528" s="16">
        <v>2024</v>
      </c>
      <c r="O528" s="15" t="s">
        <v>20</v>
      </c>
      <c r="P528" s="16">
        <v>24</v>
      </c>
      <c r="Q528" s="16">
        <f>N528+P528/12</f>
        <v>2026</v>
      </c>
      <c r="R528" s="16">
        <f>Q528+P528/12</f>
        <v>2028</v>
      </c>
      <c r="S528" s="16">
        <f>R528+P528/12</f>
        <v>2030</v>
      </c>
      <c r="T528" s="15" t="s">
        <v>21</v>
      </c>
    </row>
    <row r="529" spans="1:20" x14ac:dyDescent="0.25">
      <c r="A529" s="4" t="str">
        <f>HYPERLINK("https://nddot-ixmultiasset.biprod.cloud/#/asset/inventory/nbibridges/856", "41-117-22.0")</f>
        <v>41-117-22.0</v>
      </c>
      <c r="B529" s="5" t="s">
        <v>293</v>
      </c>
      <c r="C529" s="5" t="s">
        <v>33</v>
      </c>
      <c r="D529" s="5" t="s">
        <v>294</v>
      </c>
      <c r="E529" s="5" t="s">
        <v>15</v>
      </c>
      <c r="F529" s="5" t="s">
        <v>16</v>
      </c>
      <c r="G529" s="5" t="s">
        <v>81</v>
      </c>
      <c r="H529" s="5" t="s">
        <v>94</v>
      </c>
      <c r="I529" s="5" t="s">
        <v>1258</v>
      </c>
      <c r="J529" s="5"/>
      <c r="K529" s="5" t="s">
        <v>95</v>
      </c>
      <c r="L529" s="5"/>
      <c r="M529" s="10"/>
      <c r="N529" s="10"/>
      <c r="O529" s="5" t="s">
        <v>96</v>
      </c>
      <c r="P529" s="10">
        <v>0</v>
      </c>
      <c r="Q529" s="10">
        <f>N529+P529/12</f>
        <v>0</v>
      </c>
      <c r="R529" s="10">
        <f>Q529+P529/12</f>
        <v>0</v>
      </c>
      <c r="S529" s="10">
        <f>R529+P529/12</f>
        <v>0</v>
      </c>
      <c r="T529" s="5" t="s">
        <v>21</v>
      </c>
    </row>
    <row r="530" spans="1:20" x14ac:dyDescent="0.25">
      <c r="A530" s="2" t="str">
        <f>HYPERLINK("https://nddot-ixmultiasset.biprod.cloud/#/asset/inventory/nbibridges/1435", "41-118-20.0")</f>
        <v>41-118-20.0</v>
      </c>
      <c r="B530" s="3" t="s">
        <v>451</v>
      </c>
      <c r="C530" s="3" t="s">
        <v>33</v>
      </c>
      <c r="D530" s="3" t="s">
        <v>452</v>
      </c>
      <c r="E530" s="3" t="s">
        <v>15</v>
      </c>
      <c r="F530" s="3" t="s">
        <v>16</v>
      </c>
      <c r="G530" s="3" t="s">
        <v>373</v>
      </c>
      <c r="H530" s="3" t="s">
        <v>25</v>
      </c>
      <c r="I530" s="3" t="s">
        <v>1252</v>
      </c>
      <c r="J530" s="3"/>
      <c r="K530" s="3"/>
      <c r="L530" s="3" t="s">
        <v>1286</v>
      </c>
      <c r="M530" s="9">
        <v>11</v>
      </c>
      <c r="N530" s="9">
        <v>2021</v>
      </c>
      <c r="O530" s="3" t="s">
        <v>35</v>
      </c>
      <c r="P530" s="9">
        <v>48</v>
      </c>
      <c r="Q530" s="9">
        <f>N530+P530/12</f>
        <v>2025</v>
      </c>
      <c r="R530" s="9">
        <f>Q530+P530/12</f>
        <v>2029</v>
      </c>
      <c r="S530" s="9">
        <f>R530+P530/12</f>
        <v>2033</v>
      </c>
      <c r="T530" s="3" t="s">
        <v>21</v>
      </c>
    </row>
    <row r="531" spans="1:20" x14ac:dyDescent="0.25">
      <c r="A531" s="4" t="str">
        <f>HYPERLINK("https://nddot-ixmultiasset.biprod.cloud/#/asset/inventory/nbibridges/2025", "41-122-18.0")</f>
        <v>41-122-18.0</v>
      </c>
      <c r="B531" s="5" t="s">
        <v>598</v>
      </c>
      <c r="C531" s="5" t="s">
        <v>33</v>
      </c>
      <c r="D531" s="5" t="s">
        <v>14</v>
      </c>
      <c r="E531" s="5" t="s">
        <v>15</v>
      </c>
      <c r="F531" s="5" t="s">
        <v>16</v>
      </c>
      <c r="G531" s="5" t="s">
        <v>140</v>
      </c>
      <c r="H531" s="5" t="s">
        <v>18</v>
      </c>
      <c r="I531" s="5" t="s">
        <v>1258</v>
      </c>
      <c r="J531" s="5"/>
      <c r="K531" s="5" t="s">
        <v>19</v>
      </c>
      <c r="L531" s="5" t="s">
        <v>1272</v>
      </c>
      <c r="M531" s="10">
        <v>6</v>
      </c>
      <c r="N531" s="10">
        <v>2024</v>
      </c>
      <c r="O531" s="5" t="s">
        <v>20</v>
      </c>
      <c r="P531" s="10">
        <v>24</v>
      </c>
      <c r="Q531" s="10">
        <f>N531+P531/12</f>
        <v>2026</v>
      </c>
      <c r="R531" s="10">
        <f>Q531+P531/12</f>
        <v>2028</v>
      </c>
      <c r="S531" s="10">
        <f>R531+P531/12</f>
        <v>2030</v>
      </c>
      <c r="T531" s="5" t="s">
        <v>21</v>
      </c>
    </row>
    <row r="532" spans="1:20" x14ac:dyDescent="0.25">
      <c r="A532" s="2" t="str">
        <f>HYPERLINK("https://nddot-ixmultiasset.biprod.cloud/#/asset/inventory/nbibridges/2452", "41-122-23.0")</f>
        <v>41-122-23.0</v>
      </c>
      <c r="B532" s="3" t="s">
        <v>690</v>
      </c>
      <c r="C532" s="3" t="s">
        <v>33</v>
      </c>
      <c r="D532" s="3" t="s">
        <v>294</v>
      </c>
      <c r="E532" s="3" t="s">
        <v>15</v>
      </c>
      <c r="F532" s="3" t="s">
        <v>16</v>
      </c>
      <c r="G532" s="3" t="s">
        <v>190</v>
      </c>
      <c r="H532" s="3" t="s">
        <v>25</v>
      </c>
      <c r="I532" s="3" t="s">
        <v>1276</v>
      </c>
      <c r="J532" s="3"/>
      <c r="K532" s="3" t="s">
        <v>202</v>
      </c>
      <c r="L532" s="3" t="s">
        <v>1272</v>
      </c>
      <c r="M532" s="9">
        <v>6</v>
      </c>
      <c r="N532" s="9">
        <v>2024</v>
      </c>
      <c r="O532" s="3" t="s">
        <v>20</v>
      </c>
      <c r="P532" s="9">
        <v>24</v>
      </c>
      <c r="Q532" s="9">
        <f>N532+P532/12</f>
        <v>2026</v>
      </c>
      <c r="R532" s="9">
        <f>Q532+P532/12</f>
        <v>2028</v>
      </c>
      <c r="S532" s="9">
        <f>R532+P532/12</f>
        <v>2030</v>
      </c>
      <c r="T532" s="3" t="s">
        <v>21</v>
      </c>
    </row>
    <row r="533" spans="1:20" x14ac:dyDescent="0.25">
      <c r="A533" s="4" t="str">
        <f>HYPERLINK("https://nddot-ixmultiasset.biprod.cloud/#/asset/inventory/nbibridges/3011", "41-124-18.0")</f>
        <v>41-124-18.0</v>
      </c>
      <c r="B533" s="5" t="s">
        <v>789</v>
      </c>
      <c r="C533" s="5" t="s">
        <v>33</v>
      </c>
      <c r="D533" s="5" t="s">
        <v>23</v>
      </c>
      <c r="E533" s="5" t="s">
        <v>160</v>
      </c>
      <c r="F533" s="5" t="s">
        <v>16</v>
      </c>
      <c r="G533" s="5" t="s">
        <v>646</v>
      </c>
      <c r="H533" s="5" t="s">
        <v>25</v>
      </c>
      <c r="I533" s="5" t="s">
        <v>1252</v>
      </c>
      <c r="J533" s="5"/>
      <c r="K533" s="5"/>
      <c r="L533" s="5" t="s">
        <v>1286</v>
      </c>
      <c r="M533" s="10">
        <v>11</v>
      </c>
      <c r="N533" s="10">
        <v>2021</v>
      </c>
      <c r="O533" s="5" t="s">
        <v>35</v>
      </c>
      <c r="P533" s="10">
        <v>48</v>
      </c>
      <c r="Q533" s="10">
        <f>N533+P533/12</f>
        <v>2025</v>
      </c>
      <c r="R533" s="10">
        <f>Q533+P533/12</f>
        <v>2029</v>
      </c>
      <c r="S533" s="10">
        <f>R533+P533/12</f>
        <v>2033</v>
      </c>
      <c r="T533" s="5" t="s">
        <v>21</v>
      </c>
    </row>
    <row r="534" spans="1:20" x14ac:dyDescent="0.25">
      <c r="A534" s="4" t="str">
        <f>HYPERLINK("https://nddot-ixmultiasset.biprod.cloud/#/asset/inventory/nbibridges/2610", "41-126-08.0")</f>
        <v>41-126-08.0</v>
      </c>
      <c r="B534" s="5" t="s">
        <v>715</v>
      </c>
      <c r="C534" s="5" t="s">
        <v>33</v>
      </c>
      <c r="D534" s="5" t="s">
        <v>716</v>
      </c>
      <c r="E534" s="5" t="s">
        <v>15</v>
      </c>
      <c r="F534" s="5" t="s">
        <v>16</v>
      </c>
      <c r="G534" s="5" t="s">
        <v>433</v>
      </c>
      <c r="H534" s="5" t="s">
        <v>25</v>
      </c>
      <c r="I534" s="5" t="s">
        <v>1252</v>
      </c>
      <c r="J534" s="5"/>
      <c r="K534" s="5"/>
      <c r="L534" s="5" t="s">
        <v>1286</v>
      </c>
      <c r="M534" s="10">
        <v>11</v>
      </c>
      <c r="N534" s="10">
        <v>2021</v>
      </c>
      <c r="O534" s="5" t="s">
        <v>35</v>
      </c>
      <c r="P534" s="10">
        <v>48</v>
      </c>
      <c r="Q534" s="10">
        <f>N534+P534/12</f>
        <v>2025</v>
      </c>
      <c r="R534" s="10">
        <f>Q534+P534/12</f>
        <v>2029</v>
      </c>
      <c r="S534" s="10">
        <f>R534+P534/12</f>
        <v>2033</v>
      </c>
      <c r="T534" s="5" t="s">
        <v>21</v>
      </c>
    </row>
    <row r="535" spans="1:20" x14ac:dyDescent="0.25">
      <c r="A535" s="2" t="str">
        <f>HYPERLINK("https://nddot-ixmultiasset.biprod.cloud/#/asset/inventory/nbibridges/2922", "41-126-08.1")</f>
        <v>41-126-08.1</v>
      </c>
      <c r="B535" s="3" t="s">
        <v>772</v>
      </c>
      <c r="C535" s="3" t="s">
        <v>33</v>
      </c>
      <c r="D535" s="3" t="s">
        <v>716</v>
      </c>
      <c r="E535" s="3" t="s">
        <v>15</v>
      </c>
      <c r="F535" s="3" t="s">
        <v>16</v>
      </c>
      <c r="G535" s="3" t="s">
        <v>433</v>
      </c>
      <c r="H535" s="3" t="s">
        <v>25</v>
      </c>
      <c r="I535" s="3" t="s">
        <v>1252</v>
      </c>
      <c r="J535" s="3"/>
      <c r="K535" s="3"/>
      <c r="L535" s="3" t="s">
        <v>1286</v>
      </c>
      <c r="M535" s="9">
        <v>11</v>
      </c>
      <c r="N535" s="9">
        <v>2021</v>
      </c>
      <c r="O535" s="3" t="s">
        <v>35</v>
      </c>
      <c r="P535" s="9">
        <v>48</v>
      </c>
      <c r="Q535" s="9">
        <f>N535+P535/12</f>
        <v>2025</v>
      </c>
      <c r="R535" s="9">
        <f>Q535+P535/12</f>
        <v>2029</v>
      </c>
      <c r="S535" s="9">
        <f>R535+P535/12</f>
        <v>2033</v>
      </c>
      <c r="T535" s="3" t="s">
        <v>21</v>
      </c>
    </row>
    <row r="536" spans="1:20" x14ac:dyDescent="0.25">
      <c r="A536" s="4" t="str">
        <f>HYPERLINK("https://nddot-ixmultiasset.biprod.cloud/#/asset/inventory/nbibridges/2350", "41-127-03.0")</f>
        <v>41-127-03.0</v>
      </c>
      <c r="B536" s="5" t="s">
        <v>666</v>
      </c>
      <c r="C536" s="5" t="s">
        <v>33</v>
      </c>
      <c r="D536" s="5" t="s">
        <v>667</v>
      </c>
      <c r="E536" s="5" t="s">
        <v>15</v>
      </c>
      <c r="F536" s="5" t="s">
        <v>16</v>
      </c>
      <c r="G536" s="5" t="s">
        <v>100</v>
      </c>
      <c r="H536" s="5" t="s">
        <v>25</v>
      </c>
      <c r="I536" s="5" t="s">
        <v>1282</v>
      </c>
      <c r="J536" s="5"/>
      <c r="K536" s="5" t="s">
        <v>202</v>
      </c>
      <c r="L536" s="5" t="s">
        <v>1272</v>
      </c>
      <c r="M536" s="10">
        <v>6</v>
      </c>
      <c r="N536" s="10">
        <v>2024</v>
      </c>
      <c r="O536" s="5" t="s">
        <v>20</v>
      </c>
      <c r="P536" s="10">
        <v>24</v>
      </c>
      <c r="Q536" s="10">
        <f>N536+P536/12</f>
        <v>2026</v>
      </c>
      <c r="R536" s="10">
        <f>Q536+P536/12</f>
        <v>2028</v>
      </c>
      <c r="S536" s="10">
        <f>R536+P536/12</f>
        <v>2030</v>
      </c>
      <c r="T536" s="5" t="s">
        <v>21</v>
      </c>
    </row>
    <row r="537" spans="1:20" x14ac:dyDescent="0.25">
      <c r="A537" s="4" t="str">
        <f>HYPERLINK("https://nddot-ixmultiasset.biprod.cloud/#/asset/inventory/nbibridges/2654", "41-127-08.0")</f>
        <v>41-127-08.0</v>
      </c>
      <c r="B537" s="5" t="s">
        <v>723</v>
      </c>
      <c r="C537" s="5" t="s">
        <v>33</v>
      </c>
      <c r="D537" s="5" t="s">
        <v>716</v>
      </c>
      <c r="E537" s="5" t="s">
        <v>15</v>
      </c>
      <c r="F537" s="5" t="s">
        <v>16</v>
      </c>
      <c r="G537" s="5" t="s">
        <v>433</v>
      </c>
      <c r="H537" s="5" t="s">
        <v>25</v>
      </c>
      <c r="I537" s="5" t="s">
        <v>1252</v>
      </c>
      <c r="J537" s="5"/>
      <c r="K537" s="5"/>
      <c r="L537" s="5" t="s">
        <v>1286</v>
      </c>
      <c r="M537" s="10">
        <v>11</v>
      </c>
      <c r="N537" s="10">
        <v>2021</v>
      </c>
      <c r="O537" s="5" t="s">
        <v>35</v>
      </c>
      <c r="P537" s="10">
        <v>48</v>
      </c>
      <c r="Q537" s="10">
        <f>N537+P537/12</f>
        <v>2025</v>
      </c>
      <c r="R537" s="10">
        <f>Q537+P537/12</f>
        <v>2029</v>
      </c>
      <c r="S537" s="10">
        <f>R537+P537/12</f>
        <v>2033</v>
      </c>
      <c r="T537" s="5" t="s">
        <v>21</v>
      </c>
    </row>
    <row r="538" spans="1:20" x14ac:dyDescent="0.25">
      <c r="A538" s="2" t="str">
        <f>HYPERLINK("https://nddot-ixmultiasset.biprod.cloud/#/asset/inventory/nbibridges/3065", "41-127-20.0")</f>
        <v>41-127-20.0</v>
      </c>
      <c r="B538" s="3" t="s">
        <v>799</v>
      </c>
      <c r="C538" s="3" t="s">
        <v>33</v>
      </c>
      <c r="D538" s="3" t="s">
        <v>14</v>
      </c>
      <c r="E538" s="3" t="s">
        <v>15</v>
      </c>
      <c r="F538" s="3" t="s">
        <v>16</v>
      </c>
      <c r="G538" s="3" t="s">
        <v>395</v>
      </c>
      <c r="H538" s="3" t="s">
        <v>25</v>
      </c>
      <c r="I538" s="3" t="s">
        <v>1252</v>
      </c>
      <c r="J538" s="3"/>
      <c r="K538" s="3"/>
      <c r="L538" s="3" t="s">
        <v>1286</v>
      </c>
      <c r="M538" s="9">
        <v>11</v>
      </c>
      <c r="N538" s="9">
        <v>2021</v>
      </c>
      <c r="O538" s="3" t="s">
        <v>35</v>
      </c>
      <c r="P538" s="9">
        <v>48</v>
      </c>
      <c r="Q538" s="9">
        <f>N538+P538/12</f>
        <v>2025</v>
      </c>
      <c r="R538" s="9">
        <f>Q538+P538/12</f>
        <v>2029</v>
      </c>
      <c r="S538" s="9">
        <f>R538+P538/12</f>
        <v>2033</v>
      </c>
      <c r="T538" s="3" t="s">
        <v>21</v>
      </c>
    </row>
    <row r="539" spans="1:20" x14ac:dyDescent="0.25">
      <c r="A539" s="4" t="str">
        <f>HYPERLINK("https://nddot-ixmultiasset.biprod.cloud/#/asset/inventory/nbibridges/3214", "41-129-23.0")</f>
        <v>41-129-23.0</v>
      </c>
      <c r="B539" s="5" t="s">
        <v>820</v>
      </c>
      <c r="C539" s="5" t="s">
        <v>33</v>
      </c>
      <c r="D539" s="5" t="s">
        <v>151</v>
      </c>
      <c r="E539" s="5" t="s">
        <v>15</v>
      </c>
      <c r="F539" s="5" t="s">
        <v>16</v>
      </c>
      <c r="G539" s="5" t="s">
        <v>46</v>
      </c>
      <c r="H539" s="5" t="s">
        <v>18</v>
      </c>
      <c r="I539" s="5" t="s">
        <v>1258</v>
      </c>
      <c r="J539" s="5"/>
      <c r="K539" s="5" t="s">
        <v>19</v>
      </c>
      <c r="L539" s="5" t="s">
        <v>1272</v>
      </c>
      <c r="M539" s="10">
        <v>6</v>
      </c>
      <c r="N539" s="10">
        <v>2024</v>
      </c>
      <c r="O539" s="5" t="s">
        <v>20</v>
      </c>
      <c r="P539" s="10">
        <v>24</v>
      </c>
      <c r="Q539" s="10">
        <f>N539+P539/12</f>
        <v>2026</v>
      </c>
      <c r="R539" s="10">
        <f>Q539+P539/12</f>
        <v>2028</v>
      </c>
      <c r="S539" s="10">
        <f>R539+P539/12</f>
        <v>2030</v>
      </c>
      <c r="T539" s="5" t="s">
        <v>21</v>
      </c>
    </row>
    <row r="540" spans="1:20" x14ac:dyDescent="0.25">
      <c r="A540" s="2" t="str">
        <f>HYPERLINK("https://nddot-ixmultiasset.biprod.cloud/#/asset/inventory/nbibridges/282", "41-130-12.0")</f>
        <v>41-130-12.0</v>
      </c>
      <c r="B540" s="3" t="s">
        <v>142</v>
      </c>
      <c r="C540" s="3" t="s">
        <v>33</v>
      </c>
      <c r="D540" s="3" t="s">
        <v>14</v>
      </c>
      <c r="E540" s="3" t="s">
        <v>15</v>
      </c>
      <c r="F540" s="3" t="s">
        <v>16</v>
      </c>
      <c r="G540" s="3" t="s">
        <v>61</v>
      </c>
      <c r="H540" s="3" t="s">
        <v>25</v>
      </c>
      <c r="I540" s="3" t="s">
        <v>1252</v>
      </c>
      <c r="J540" s="3"/>
      <c r="K540" s="3"/>
      <c r="L540" s="3" t="s">
        <v>1268</v>
      </c>
      <c r="M540" s="9">
        <v>11</v>
      </c>
      <c r="N540" s="9">
        <v>2023</v>
      </c>
      <c r="O540" s="3" t="s">
        <v>20</v>
      </c>
      <c r="P540" s="9">
        <v>24</v>
      </c>
      <c r="Q540" s="9">
        <f>N540+P540/12</f>
        <v>2025</v>
      </c>
      <c r="R540" s="9">
        <f>Q540+P540/12</f>
        <v>2027</v>
      </c>
      <c r="S540" s="9">
        <f>R540+P540/12</f>
        <v>2029</v>
      </c>
      <c r="T540" s="3" t="s">
        <v>21</v>
      </c>
    </row>
    <row r="541" spans="1:20" x14ac:dyDescent="0.25">
      <c r="A541" s="2" t="str">
        <f>HYPERLINK("https://nddot-ixmultiasset.biprod.cloud/#/asset/inventory/nbibridges/423", "41-130-15.1")</f>
        <v>41-130-15.1</v>
      </c>
      <c r="B541" s="3" t="s">
        <v>189</v>
      </c>
      <c r="C541" s="3" t="s">
        <v>33</v>
      </c>
      <c r="D541" s="3" t="s">
        <v>14</v>
      </c>
      <c r="E541" s="3" t="s">
        <v>15</v>
      </c>
      <c r="F541" s="3" t="s">
        <v>16</v>
      </c>
      <c r="G541" s="3" t="s">
        <v>190</v>
      </c>
      <c r="H541" s="3" t="s">
        <v>25</v>
      </c>
      <c r="I541" s="3" t="s">
        <v>1258</v>
      </c>
      <c r="J541" s="3"/>
      <c r="K541" s="3" t="s">
        <v>19</v>
      </c>
      <c r="L541" s="3" t="s">
        <v>1272</v>
      </c>
      <c r="M541" s="9">
        <v>6</v>
      </c>
      <c r="N541" s="9">
        <v>2024</v>
      </c>
      <c r="O541" s="3" t="s">
        <v>20</v>
      </c>
      <c r="P541" s="9">
        <v>24</v>
      </c>
      <c r="Q541" s="9">
        <f>N541+P541/12</f>
        <v>2026</v>
      </c>
      <c r="R541" s="9">
        <f>Q541+P541/12</f>
        <v>2028</v>
      </c>
      <c r="S541" s="9">
        <f>R541+P541/12</f>
        <v>2030</v>
      </c>
      <c r="T541" s="3" t="s">
        <v>21</v>
      </c>
    </row>
    <row r="542" spans="1:20" x14ac:dyDescent="0.25">
      <c r="A542" s="2" t="str">
        <f>HYPERLINK("https://nddot-ixmultiasset.biprod.cloud/#/asset/inventory/nbibridges/1057", "41-130-16.0")</f>
        <v>41-130-16.0</v>
      </c>
      <c r="B542" s="3" t="s">
        <v>361</v>
      </c>
      <c r="C542" s="3" t="s">
        <v>33</v>
      </c>
      <c r="D542" s="3" t="s">
        <v>14</v>
      </c>
      <c r="E542" s="3" t="s">
        <v>15</v>
      </c>
      <c r="F542" s="3" t="s">
        <v>16</v>
      </c>
      <c r="G542" s="3" t="s">
        <v>338</v>
      </c>
      <c r="H542" s="3" t="s">
        <v>25</v>
      </c>
      <c r="I542" s="3" t="s">
        <v>1252</v>
      </c>
      <c r="J542" s="3"/>
      <c r="K542" s="3"/>
      <c r="L542" s="3" t="s">
        <v>1272</v>
      </c>
      <c r="M542" s="9">
        <v>6</v>
      </c>
      <c r="N542" s="9">
        <v>2024</v>
      </c>
      <c r="O542" s="3" t="s">
        <v>20</v>
      </c>
      <c r="P542" s="9">
        <v>24</v>
      </c>
      <c r="Q542" s="9">
        <f>N542+P542/12</f>
        <v>2026</v>
      </c>
      <c r="R542" s="9">
        <f>Q542+P542/12</f>
        <v>2028</v>
      </c>
      <c r="S542" s="9">
        <f>R542+P542/12</f>
        <v>2030</v>
      </c>
      <c r="T542" s="3" t="s">
        <v>21</v>
      </c>
    </row>
    <row r="543" spans="1:20" x14ac:dyDescent="0.25">
      <c r="A543" s="4" t="str">
        <f>HYPERLINK("https://nddot-ixmultiasset.biprod.cloud/#/asset/inventory/nbibridges/1386", "41-130-17.0")</f>
        <v>41-130-17.0</v>
      </c>
      <c r="B543" s="5" t="s">
        <v>443</v>
      </c>
      <c r="C543" s="5" t="s">
        <v>33</v>
      </c>
      <c r="D543" s="5" t="s">
        <v>14</v>
      </c>
      <c r="E543" s="5" t="s">
        <v>15</v>
      </c>
      <c r="F543" s="5" t="s">
        <v>16</v>
      </c>
      <c r="G543" s="5" t="s">
        <v>119</v>
      </c>
      <c r="H543" s="5" t="s">
        <v>25</v>
      </c>
      <c r="I543" s="5" t="s">
        <v>1252</v>
      </c>
      <c r="J543" s="5"/>
      <c r="K543" s="5"/>
      <c r="L543" s="5" t="s">
        <v>1268</v>
      </c>
      <c r="M543" s="10">
        <v>11</v>
      </c>
      <c r="N543" s="10">
        <v>2023</v>
      </c>
      <c r="O543" s="5" t="s">
        <v>20</v>
      </c>
      <c r="P543" s="10">
        <v>24</v>
      </c>
      <c r="Q543" s="10">
        <f>N543+P543/12</f>
        <v>2025</v>
      </c>
      <c r="R543" s="10">
        <f>Q543+P543/12</f>
        <v>2027</v>
      </c>
      <c r="S543" s="10">
        <f>R543+P543/12</f>
        <v>2029</v>
      </c>
      <c r="T543" s="5" t="s">
        <v>21</v>
      </c>
    </row>
    <row r="544" spans="1:20" x14ac:dyDescent="0.25">
      <c r="A544" s="4" t="str">
        <f>HYPERLINK("https://nddot-ixmultiasset.biprod.cloud/#/asset/inventory/nbibridges/1702", "41-131-12.2")</f>
        <v>41-131-12.2</v>
      </c>
      <c r="B544" s="5" t="s">
        <v>525</v>
      </c>
      <c r="C544" s="5" t="s">
        <v>33</v>
      </c>
      <c r="D544" s="5" t="s">
        <v>14</v>
      </c>
      <c r="E544" s="5" t="s">
        <v>15</v>
      </c>
      <c r="F544" s="5" t="s">
        <v>16</v>
      </c>
      <c r="G544" s="5" t="s">
        <v>468</v>
      </c>
      <c r="H544" s="5" t="s">
        <v>94</v>
      </c>
      <c r="I544" s="5" t="s">
        <v>1258</v>
      </c>
      <c r="J544" s="5"/>
      <c r="K544" s="5" t="s">
        <v>95</v>
      </c>
      <c r="L544" s="5"/>
      <c r="M544" s="10"/>
      <c r="N544" s="10"/>
      <c r="O544" s="5" t="s">
        <v>96</v>
      </c>
      <c r="P544" s="10">
        <v>0</v>
      </c>
      <c r="Q544" s="10">
        <f>N544+P544/12</f>
        <v>0</v>
      </c>
      <c r="R544" s="10">
        <f>Q544+P544/12</f>
        <v>0</v>
      </c>
      <c r="S544" s="10">
        <f>R544+P544/12</f>
        <v>0</v>
      </c>
      <c r="T544" s="5" t="s">
        <v>21</v>
      </c>
    </row>
    <row r="545" spans="1:20" x14ac:dyDescent="0.25">
      <c r="A545" s="2" t="str">
        <f>HYPERLINK("https://nddot-ixmultiasset.biprod.cloud/#/asset/inventory/nbibridges/2171", "41-132-10.0")</f>
        <v>41-132-10.0</v>
      </c>
      <c r="B545" s="3" t="s">
        <v>625</v>
      </c>
      <c r="C545" s="3" t="s">
        <v>33</v>
      </c>
      <c r="D545" s="3" t="s">
        <v>14</v>
      </c>
      <c r="E545" s="3" t="s">
        <v>15</v>
      </c>
      <c r="F545" s="3" t="s">
        <v>16</v>
      </c>
      <c r="G545" s="3" t="s">
        <v>109</v>
      </c>
      <c r="H545" s="3" t="s">
        <v>25</v>
      </c>
      <c r="I545" s="3" t="s">
        <v>1252</v>
      </c>
      <c r="J545" s="3"/>
      <c r="K545" s="3"/>
      <c r="L545" s="3" t="s">
        <v>1286</v>
      </c>
      <c r="M545" s="9">
        <v>11</v>
      </c>
      <c r="N545" s="9">
        <v>2021</v>
      </c>
      <c r="O545" s="3" t="s">
        <v>35</v>
      </c>
      <c r="P545" s="9">
        <v>48</v>
      </c>
      <c r="Q545" s="9">
        <f>N545+P545/12</f>
        <v>2025</v>
      </c>
      <c r="R545" s="9">
        <f>Q545+P545/12</f>
        <v>2029</v>
      </c>
      <c r="S545" s="9">
        <f>R545+P545/12</f>
        <v>2033</v>
      </c>
      <c r="T545" s="3" t="s">
        <v>21</v>
      </c>
    </row>
    <row r="546" spans="1:20" x14ac:dyDescent="0.25">
      <c r="A546" s="4" t="str">
        <f>HYPERLINK("https://nddot-ixmultiasset.biprod.cloud/#/asset/inventory/nbibridges/2045", "41-132-18.0")</f>
        <v>41-132-18.0</v>
      </c>
      <c r="B546" s="5" t="s">
        <v>601</v>
      </c>
      <c r="C546" s="5" t="s">
        <v>33</v>
      </c>
      <c r="D546" s="5" t="s">
        <v>14</v>
      </c>
      <c r="E546" s="5" t="s">
        <v>15</v>
      </c>
      <c r="F546" s="5" t="s">
        <v>16</v>
      </c>
      <c r="G546" s="5" t="s">
        <v>106</v>
      </c>
      <c r="H546" s="5" t="s">
        <v>94</v>
      </c>
      <c r="I546" s="5" t="s">
        <v>1276</v>
      </c>
      <c r="J546" s="5"/>
      <c r="K546" s="5" t="s">
        <v>95</v>
      </c>
      <c r="L546" s="5"/>
      <c r="M546" s="10"/>
      <c r="N546" s="10"/>
      <c r="O546" s="5" t="s">
        <v>96</v>
      </c>
      <c r="P546" s="10">
        <v>0</v>
      </c>
      <c r="Q546" s="10">
        <f>N546+P546/12</f>
        <v>0</v>
      </c>
      <c r="R546" s="10">
        <f>Q546+P546/12</f>
        <v>0</v>
      </c>
      <c r="S546" s="10">
        <f>R546+P546/12</f>
        <v>0</v>
      </c>
      <c r="T546" s="5" t="s">
        <v>21</v>
      </c>
    </row>
    <row r="547" spans="1:20" x14ac:dyDescent="0.25">
      <c r="A547" s="2" t="str">
        <f>HYPERLINK("https://nddot-ixmultiasset.biprod.cloud/#/asset/inventory/nbibridges/145", "41-132-24.0")</f>
        <v>41-132-24.0</v>
      </c>
      <c r="B547" s="3" t="s">
        <v>82</v>
      </c>
      <c r="C547" s="3" t="s">
        <v>33</v>
      </c>
      <c r="D547" s="3" t="s">
        <v>83</v>
      </c>
      <c r="E547" s="3" t="s">
        <v>15</v>
      </c>
      <c r="F547" s="3" t="s">
        <v>16</v>
      </c>
      <c r="G547" s="3" t="s">
        <v>84</v>
      </c>
      <c r="H547" s="3" t="s">
        <v>25</v>
      </c>
      <c r="I547" s="3" t="s">
        <v>1252</v>
      </c>
      <c r="J547" s="3"/>
      <c r="K547" s="3"/>
      <c r="L547" s="3" t="s">
        <v>1272</v>
      </c>
      <c r="M547" s="9">
        <v>6</v>
      </c>
      <c r="N547" s="9">
        <v>2024</v>
      </c>
      <c r="O547" s="3" t="s">
        <v>20</v>
      </c>
      <c r="P547" s="9">
        <v>24</v>
      </c>
      <c r="Q547" s="9">
        <f>N547+P547/12</f>
        <v>2026</v>
      </c>
      <c r="R547" s="9">
        <f>Q547+P547/12</f>
        <v>2028</v>
      </c>
      <c r="S547" s="9">
        <f>R547+P547/12</f>
        <v>2030</v>
      </c>
      <c r="T547" s="3" t="s">
        <v>21</v>
      </c>
    </row>
    <row r="548" spans="1:20" x14ac:dyDescent="0.25">
      <c r="A548" s="2" t="str">
        <f>HYPERLINK("https://nddot-ixmultiasset.biprod.cloud/#/asset/inventory/nbibridges/5108", "41-133-21.2")</f>
        <v>41-133-21.2</v>
      </c>
      <c r="B548" s="3" t="s">
        <v>1169</v>
      </c>
      <c r="C548" s="3" t="s">
        <v>33</v>
      </c>
      <c r="D548" s="3" t="s">
        <v>1170</v>
      </c>
      <c r="E548" s="3" t="s">
        <v>1171</v>
      </c>
      <c r="F548" s="3" t="s">
        <v>16</v>
      </c>
      <c r="G548" s="3" t="s">
        <v>358</v>
      </c>
      <c r="H548" s="3" t="s">
        <v>25</v>
      </c>
      <c r="I548" s="3" t="s">
        <v>1252</v>
      </c>
      <c r="J548" s="3"/>
      <c r="K548" s="3"/>
      <c r="L548" s="3" t="s">
        <v>1271</v>
      </c>
      <c r="M548" s="9">
        <v>1</v>
      </c>
      <c r="N548" s="9">
        <v>2025</v>
      </c>
      <c r="O548" s="3" t="s">
        <v>20</v>
      </c>
      <c r="P548" s="9">
        <v>24</v>
      </c>
      <c r="Q548" s="9">
        <f>N548+P548/12</f>
        <v>2027</v>
      </c>
      <c r="R548" s="9">
        <f>Q548+P548/12</f>
        <v>2029</v>
      </c>
      <c r="S548" s="9">
        <f>R548+P548/12</f>
        <v>2031</v>
      </c>
      <c r="T548" s="3" t="s">
        <v>21</v>
      </c>
    </row>
    <row r="549" spans="1:20" x14ac:dyDescent="0.25">
      <c r="A549" s="2" t="str">
        <f>HYPERLINK("https://nddot-ixmultiasset.biprod.cloud/#/asset/inventory/nbibridges/312", "41-135-05.1")</f>
        <v>41-135-05.1</v>
      </c>
      <c r="B549" s="3" t="s">
        <v>163</v>
      </c>
      <c r="C549" s="3" t="s">
        <v>33</v>
      </c>
      <c r="D549" s="3" t="s">
        <v>14</v>
      </c>
      <c r="E549" s="3" t="s">
        <v>15</v>
      </c>
      <c r="F549" s="3" t="s">
        <v>16</v>
      </c>
      <c r="G549" s="3" t="s">
        <v>164</v>
      </c>
      <c r="H549" s="3" t="s">
        <v>25</v>
      </c>
      <c r="I549" s="3" t="s">
        <v>1252</v>
      </c>
      <c r="J549" s="3"/>
      <c r="K549" s="3"/>
      <c r="L549" s="3" t="s">
        <v>1286</v>
      </c>
      <c r="M549" s="9">
        <v>11</v>
      </c>
      <c r="N549" s="9">
        <v>2021</v>
      </c>
      <c r="O549" s="3" t="s">
        <v>35</v>
      </c>
      <c r="P549" s="9">
        <v>48</v>
      </c>
      <c r="Q549" s="9">
        <f>N549+P549/12</f>
        <v>2025</v>
      </c>
      <c r="R549" s="9">
        <f>Q549+P549/12</f>
        <v>2029</v>
      </c>
      <c r="S549" s="9">
        <f>R549+P549/12</f>
        <v>2033</v>
      </c>
      <c r="T549" s="3" t="s">
        <v>21</v>
      </c>
    </row>
    <row r="550" spans="1:20" x14ac:dyDescent="0.25">
      <c r="A550" s="4" t="str">
        <f>HYPERLINK("https://nddot-ixmultiasset.biprod.cloud/#/asset/inventory/nbibridges/729", "41-135-08.0")</f>
        <v>41-135-08.0</v>
      </c>
      <c r="B550" s="5" t="s">
        <v>267</v>
      </c>
      <c r="C550" s="5" t="s">
        <v>33</v>
      </c>
      <c r="D550" s="5" t="s">
        <v>14</v>
      </c>
      <c r="E550" s="5" t="s">
        <v>15</v>
      </c>
      <c r="F550" s="5" t="s">
        <v>16</v>
      </c>
      <c r="G550" s="5" t="s">
        <v>31</v>
      </c>
      <c r="H550" s="5" t="s">
        <v>25</v>
      </c>
      <c r="I550" s="5" t="s">
        <v>1262</v>
      </c>
      <c r="J550" s="5"/>
      <c r="K550" s="5"/>
      <c r="L550" s="5" t="s">
        <v>1272</v>
      </c>
      <c r="M550" s="10">
        <v>6</v>
      </c>
      <c r="N550" s="10">
        <v>2024</v>
      </c>
      <c r="O550" s="5" t="s">
        <v>20</v>
      </c>
      <c r="P550" s="10">
        <v>24</v>
      </c>
      <c r="Q550" s="10">
        <f>N550+P550/12</f>
        <v>2026</v>
      </c>
      <c r="R550" s="10">
        <f>Q550+P550/12</f>
        <v>2028</v>
      </c>
      <c r="S550" s="10">
        <f>R550+P550/12</f>
        <v>2030</v>
      </c>
      <c r="T550" s="5" t="s">
        <v>21</v>
      </c>
    </row>
    <row r="551" spans="1:20" x14ac:dyDescent="0.25">
      <c r="A551" s="4" t="str">
        <f>HYPERLINK("https://nddot-ixmultiasset.biprod.cloud/#/asset/inventory/nbibridges/1156", "41-135-10.0")</f>
        <v>41-135-10.0</v>
      </c>
      <c r="B551" s="5" t="s">
        <v>379</v>
      </c>
      <c r="C551" s="5" t="s">
        <v>33</v>
      </c>
      <c r="D551" s="5" t="s">
        <v>14</v>
      </c>
      <c r="E551" s="5" t="s">
        <v>15</v>
      </c>
      <c r="F551" s="5" t="s">
        <v>16</v>
      </c>
      <c r="G551" s="5" t="s">
        <v>61</v>
      </c>
      <c r="H551" s="5" t="s">
        <v>25</v>
      </c>
      <c r="I551" s="5" t="s">
        <v>1252</v>
      </c>
      <c r="J551" s="5"/>
      <c r="K551" s="5"/>
      <c r="L551" s="5" t="s">
        <v>1268</v>
      </c>
      <c r="M551" s="10">
        <v>11</v>
      </c>
      <c r="N551" s="10">
        <v>2023</v>
      </c>
      <c r="O551" s="5" t="s">
        <v>20</v>
      </c>
      <c r="P551" s="10">
        <v>24</v>
      </c>
      <c r="Q551" s="10">
        <f>N551+P551/12</f>
        <v>2025</v>
      </c>
      <c r="R551" s="10">
        <f>Q551+P551/12</f>
        <v>2027</v>
      </c>
      <c r="S551" s="10">
        <f>R551+P551/12</f>
        <v>2029</v>
      </c>
      <c r="T551" s="5" t="s">
        <v>21</v>
      </c>
    </row>
    <row r="552" spans="1:20" x14ac:dyDescent="0.25">
      <c r="A552" s="4" t="str">
        <f>HYPERLINK("https://nddot-ixmultiasset.biprod.cloud/#/asset/inventory/nbibridges/1516", "41-136-24.1")</f>
        <v>41-136-24.1</v>
      </c>
      <c r="B552" s="5" t="s">
        <v>474</v>
      </c>
      <c r="C552" s="5" t="s">
        <v>33</v>
      </c>
      <c r="D552" s="5" t="s">
        <v>475</v>
      </c>
      <c r="E552" s="5" t="s">
        <v>55</v>
      </c>
      <c r="F552" s="5" t="s">
        <v>16</v>
      </c>
      <c r="G552" s="5" t="s">
        <v>258</v>
      </c>
      <c r="H552" s="5" t="s">
        <v>18</v>
      </c>
      <c r="I552" s="5" t="s">
        <v>1276</v>
      </c>
      <c r="J552" s="5" t="s">
        <v>476</v>
      </c>
      <c r="K552" s="5" t="s">
        <v>19</v>
      </c>
      <c r="L552" s="5" t="s">
        <v>1272</v>
      </c>
      <c r="M552" s="10">
        <v>6</v>
      </c>
      <c r="N552" s="10">
        <v>2024</v>
      </c>
      <c r="O552" s="5" t="s">
        <v>20</v>
      </c>
      <c r="P552" s="10">
        <v>24</v>
      </c>
      <c r="Q552" s="10">
        <f>N552+P552/12</f>
        <v>2026</v>
      </c>
      <c r="R552" s="10">
        <f>Q552+P552/12</f>
        <v>2028</v>
      </c>
      <c r="S552" s="10">
        <f>R552+P552/12</f>
        <v>2030</v>
      </c>
      <c r="T552" s="5" t="s">
        <v>21</v>
      </c>
    </row>
    <row r="553" spans="1:20" x14ac:dyDescent="0.25">
      <c r="A553" s="4" t="str">
        <f>HYPERLINK("https://nddot-ixmultiasset.biprod.cloud/#/asset/inventory/nbibridges/4575", "46-101-10.0")</f>
        <v>46-101-10.0</v>
      </c>
      <c r="B553" s="5" t="s">
        <v>1079</v>
      </c>
      <c r="C553" s="5" t="s">
        <v>27</v>
      </c>
      <c r="D553" s="5" t="s">
        <v>23</v>
      </c>
      <c r="E553" s="5" t="s">
        <v>15</v>
      </c>
      <c r="F553" s="5" t="s">
        <v>16</v>
      </c>
      <c r="G553" s="5" t="s">
        <v>84</v>
      </c>
      <c r="H553" s="5" t="s">
        <v>25</v>
      </c>
      <c r="I553" s="5" t="s">
        <v>1252</v>
      </c>
      <c r="J553" s="5"/>
      <c r="K553" s="5"/>
      <c r="L553" s="5" t="s">
        <v>1257</v>
      </c>
      <c r="M553" s="10">
        <v>11</v>
      </c>
      <c r="N553" s="10">
        <v>2024</v>
      </c>
      <c r="O553" s="5" t="s">
        <v>35</v>
      </c>
      <c r="P553" s="10">
        <v>48</v>
      </c>
      <c r="Q553" s="10">
        <f>N553+P553/12</f>
        <v>2028</v>
      </c>
      <c r="R553" s="10">
        <f>Q553+P553/12</f>
        <v>2032</v>
      </c>
      <c r="S553" s="10">
        <f>R553+P553/12</f>
        <v>2036</v>
      </c>
      <c r="T553" s="5" t="s">
        <v>21</v>
      </c>
    </row>
    <row r="554" spans="1:20" x14ac:dyDescent="0.25">
      <c r="A554" s="4" t="str">
        <f>HYPERLINK("https://nddot-ixmultiasset.biprod.cloud/#/asset/inventory/nbibridges/4865", "46-102-30.0")</f>
        <v>46-102-30.0</v>
      </c>
      <c r="B554" s="5" t="s">
        <v>1131</v>
      </c>
      <c r="C554" s="5" t="s">
        <v>27</v>
      </c>
      <c r="D554" s="5" t="s">
        <v>388</v>
      </c>
      <c r="E554" s="5" t="s">
        <v>15</v>
      </c>
      <c r="F554" s="5" t="s">
        <v>16</v>
      </c>
      <c r="G554" s="5" t="s">
        <v>216</v>
      </c>
      <c r="H554" s="5" t="s">
        <v>25</v>
      </c>
      <c r="I554" s="5" t="s">
        <v>1258</v>
      </c>
      <c r="J554" s="5"/>
      <c r="K554" s="5"/>
      <c r="L554" s="5" t="s">
        <v>1270</v>
      </c>
      <c r="M554" s="10">
        <v>8</v>
      </c>
      <c r="N554" s="10">
        <v>2023</v>
      </c>
      <c r="O554" s="5" t="s">
        <v>20</v>
      </c>
      <c r="P554" s="10">
        <v>24</v>
      </c>
      <c r="Q554" s="10">
        <f>N554+P554/12</f>
        <v>2025</v>
      </c>
      <c r="R554" s="10">
        <f>Q554+P554/12</f>
        <v>2027</v>
      </c>
      <c r="S554" s="10">
        <f>R554+P554/12</f>
        <v>2029</v>
      </c>
      <c r="T554" s="5" t="s">
        <v>21</v>
      </c>
    </row>
    <row r="555" spans="1:20" x14ac:dyDescent="0.25">
      <c r="A555" s="4" t="str">
        <f>HYPERLINK("https://nddot-ixmultiasset.biprod.cloud/#/asset/inventory/nbibridges/1088", "46-106-06.0")</f>
        <v>46-106-06.0</v>
      </c>
      <c r="B555" s="5" t="s">
        <v>367</v>
      </c>
      <c r="C555" s="5" t="s">
        <v>27</v>
      </c>
      <c r="D555" s="5" t="s">
        <v>23</v>
      </c>
      <c r="E555" s="5" t="s">
        <v>15</v>
      </c>
      <c r="F555" s="5" t="s">
        <v>16</v>
      </c>
      <c r="G555" s="5" t="s">
        <v>231</v>
      </c>
      <c r="H555" s="5" t="s">
        <v>25</v>
      </c>
      <c r="I555" s="5" t="s">
        <v>1252</v>
      </c>
      <c r="J555" s="5"/>
      <c r="K555" s="5"/>
      <c r="L555" s="5" t="s">
        <v>1288</v>
      </c>
      <c r="M555" s="10">
        <v>11</v>
      </c>
      <c r="N555" s="10">
        <v>2022</v>
      </c>
      <c r="O555" s="5" t="s">
        <v>35</v>
      </c>
      <c r="P555" s="10">
        <v>48</v>
      </c>
      <c r="Q555" s="10">
        <f>N555+P555/12</f>
        <v>2026</v>
      </c>
      <c r="R555" s="10">
        <f>Q555+P555/12</f>
        <v>2030</v>
      </c>
      <c r="S555" s="10">
        <f>R555+P555/12</f>
        <v>2034</v>
      </c>
      <c r="T555" s="5" t="s">
        <v>21</v>
      </c>
    </row>
    <row r="556" spans="1:20" x14ac:dyDescent="0.25">
      <c r="A556" s="2" t="str">
        <f>HYPERLINK("https://nddot-ixmultiasset.biprod.cloud/#/asset/inventory/nbibridges/818", "46-107-07.0")</f>
        <v>46-107-07.0</v>
      </c>
      <c r="B556" s="3" t="s">
        <v>287</v>
      </c>
      <c r="C556" s="3" t="s">
        <v>27</v>
      </c>
      <c r="D556" s="3" t="s">
        <v>45</v>
      </c>
      <c r="E556" s="3" t="s">
        <v>15</v>
      </c>
      <c r="F556" s="3" t="s">
        <v>16</v>
      </c>
      <c r="G556" s="3" t="s">
        <v>29</v>
      </c>
      <c r="H556" s="3" t="s">
        <v>25</v>
      </c>
      <c r="I556" s="3" t="s">
        <v>1282</v>
      </c>
      <c r="J556" s="3"/>
      <c r="K556" s="3" t="s">
        <v>19</v>
      </c>
      <c r="L556" s="3" t="s">
        <v>1257</v>
      </c>
      <c r="M556" s="9">
        <v>11</v>
      </c>
      <c r="N556" s="9">
        <v>2024</v>
      </c>
      <c r="O556" s="3" t="s">
        <v>20</v>
      </c>
      <c r="P556" s="9">
        <v>24</v>
      </c>
      <c r="Q556" s="9">
        <f>N556+P556/12</f>
        <v>2026</v>
      </c>
      <c r="R556" s="9">
        <f>Q556+P556/12</f>
        <v>2028</v>
      </c>
      <c r="S556" s="9">
        <f>R556+P556/12</f>
        <v>2030</v>
      </c>
      <c r="T556" s="3" t="s">
        <v>21</v>
      </c>
    </row>
    <row r="557" spans="1:20" x14ac:dyDescent="0.25">
      <c r="A557" s="4" t="str">
        <f>HYPERLINK("https://nddot-ixmultiasset.biprod.cloud/#/asset/inventory/nbibridges/1549", "46-108-03.0")</f>
        <v>46-108-03.0</v>
      </c>
      <c r="B557" s="5" t="s">
        <v>485</v>
      </c>
      <c r="C557" s="5" t="s">
        <v>27</v>
      </c>
      <c r="D557" s="5" t="s">
        <v>45</v>
      </c>
      <c r="E557" s="5" t="s">
        <v>15</v>
      </c>
      <c r="F557" s="5" t="s">
        <v>16</v>
      </c>
      <c r="G557" s="5" t="s">
        <v>29</v>
      </c>
      <c r="H557" s="5" t="s">
        <v>25</v>
      </c>
      <c r="I557" s="5" t="s">
        <v>1282</v>
      </c>
      <c r="J557" s="5"/>
      <c r="K557" s="5"/>
      <c r="L557" s="5" t="s">
        <v>1257</v>
      </c>
      <c r="M557" s="10">
        <v>11</v>
      </c>
      <c r="N557" s="10">
        <v>2024</v>
      </c>
      <c r="O557" s="5" t="s">
        <v>20</v>
      </c>
      <c r="P557" s="10">
        <v>24</v>
      </c>
      <c r="Q557" s="10">
        <f>N557+P557/12</f>
        <v>2026</v>
      </c>
      <c r="R557" s="10">
        <f>Q557+P557/12</f>
        <v>2028</v>
      </c>
      <c r="S557" s="10">
        <f>R557+P557/12</f>
        <v>2030</v>
      </c>
      <c r="T557" s="5" t="s">
        <v>21</v>
      </c>
    </row>
    <row r="558" spans="1:20" x14ac:dyDescent="0.25">
      <c r="A558" s="2" t="str">
        <f>HYPERLINK("https://nddot-ixmultiasset.biprod.cloud/#/asset/inventory/nbibridges/1715", "46-108-04.0")</f>
        <v>46-108-04.0</v>
      </c>
      <c r="B558" s="3" t="s">
        <v>529</v>
      </c>
      <c r="C558" s="3" t="s">
        <v>27</v>
      </c>
      <c r="D558" s="3" t="s">
        <v>45</v>
      </c>
      <c r="E558" s="3" t="s">
        <v>15</v>
      </c>
      <c r="F558" s="3" t="s">
        <v>16</v>
      </c>
      <c r="G558" s="3" t="s">
        <v>29</v>
      </c>
      <c r="H558" s="3" t="s">
        <v>25</v>
      </c>
      <c r="I558" s="3" t="s">
        <v>1262</v>
      </c>
      <c r="J558" s="3"/>
      <c r="K558" s="3"/>
      <c r="L558" s="3" t="s">
        <v>1257</v>
      </c>
      <c r="M558" s="9">
        <v>11</v>
      </c>
      <c r="N558" s="9">
        <v>2024</v>
      </c>
      <c r="O558" s="3" t="s">
        <v>20</v>
      </c>
      <c r="P558" s="9">
        <v>24</v>
      </c>
      <c r="Q558" s="9">
        <f>N558+P558/12</f>
        <v>2026</v>
      </c>
      <c r="R558" s="9">
        <f>Q558+P558/12</f>
        <v>2028</v>
      </c>
      <c r="S558" s="9">
        <f>R558+P558/12</f>
        <v>2030</v>
      </c>
      <c r="T558" s="3" t="s">
        <v>21</v>
      </c>
    </row>
    <row r="559" spans="1:20" x14ac:dyDescent="0.25">
      <c r="A559" s="4" t="str">
        <f>HYPERLINK("https://nddot-ixmultiasset.biprod.cloud/#/asset/inventory/nbibridges/2192", "46-108-08.0")</f>
        <v>46-108-08.0</v>
      </c>
      <c r="B559" s="5" t="s">
        <v>631</v>
      </c>
      <c r="C559" s="5" t="s">
        <v>27</v>
      </c>
      <c r="D559" s="5" t="s">
        <v>167</v>
      </c>
      <c r="E559" s="5" t="s">
        <v>15</v>
      </c>
      <c r="F559" s="5" t="s">
        <v>16</v>
      </c>
      <c r="G559" s="5" t="s">
        <v>632</v>
      </c>
      <c r="H559" s="5" t="s">
        <v>18</v>
      </c>
      <c r="I559" s="5" t="s">
        <v>1258</v>
      </c>
      <c r="J559" s="5"/>
      <c r="K559" s="5" t="s">
        <v>19</v>
      </c>
      <c r="L559" s="5" t="s">
        <v>1257</v>
      </c>
      <c r="M559" s="10">
        <v>11</v>
      </c>
      <c r="N559" s="10">
        <v>2024</v>
      </c>
      <c r="O559" s="5" t="s">
        <v>20</v>
      </c>
      <c r="P559" s="10">
        <v>24</v>
      </c>
      <c r="Q559" s="10">
        <f>N559+P559/12</f>
        <v>2026</v>
      </c>
      <c r="R559" s="10">
        <f>Q559+P559/12</f>
        <v>2028</v>
      </c>
      <c r="S559" s="10">
        <f>R559+P559/12</f>
        <v>2030</v>
      </c>
      <c r="T559" s="5" t="s">
        <v>21</v>
      </c>
    </row>
    <row r="560" spans="1:20" x14ac:dyDescent="0.25">
      <c r="A560" s="2" t="str">
        <f>HYPERLINK("https://nddot-ixmultiasset.biprod.cloud/#/asset/inventory/nbibridges/2567", "46-108-25.0")</f>
        <v>46-108-25.0</v>
      </c>
      <c r="B560" s="3" t="s">
        <v>704</v>
      </c>
      <c r="C560" s="3" t="s">
        <v>27</v>
      </c>
      <c r="D560" s="3" t="s">
        <v>23</v>
      </c>
      <c r="E560" s="3" t="s">
        <v>15</v>
      </c>
      <c r="F560" s="3" t="s">
        <v>16</v>
      </c>
      <c r="G560" s="3" t="s">
        <v>272</v>
      </c>
      <c r="H560" s="3" t="s">
        <v>25</v>
      </c>
      <c r="I560" s="3" t="s">
        <v>1252</v>
      </c>
      <c r="J560" s="3"/>
      <c r="K560" s="3"/>
      <c r="L560" s="3" t="s">
        <v>1257</v>
      </c>
      <c r="M560" s="9">
        <v>11</v>
      </c>
      <c r="N560" s="9">
        <v>2024</v>
      </c>
      <c r="O560" s="3" t="s">
        <v>35</v>
      </c>
      <c r="P560" s="9">
        <v>48</v>
      </c>
      <c r="Q560" s="9">
        <f>N560+P560/12</f>
        <v>2028</v>
      </c>
      <c r="R560" s="9">
        <f>Q560+P560/12</f>
        <v>2032</v>
      </c>
      <c r="S560" s="9">
        <f>R560+P560/12</f>
        <v>2036</v>
      </c>
      <c r="T560" s="3" t="s">
        <v>21</v>
      </c>
    </row>
    <row r="561" spans="1:20" x14ac:dyDescent="0.25">
      <c r="A561" s="2" t="str">
        <f>HYPERLINK("https://nddot-ixmultiasset.biprod.cloud/#/asset/inventory/nbibridges/2580", "46-109-05.0")</f>
        <v>46-109-05.0</v>
      </c>
      <c r="B561" s="3" t="s">
        <v>706</v>
      </c>
      <c r="C561" s="3" t="s">
        <v>27</v>
      </c>
      <c r="D561" s="3" t="s">
        <v>45</v>
      </c>
      <c r="E561" s="3" t="s">
        <v>15</v>
      </c>
      <c r="F561" s="3" t="s">
        <v>16</v>
      </c>
      <c r="G561" s="3" t="s">
        <v>398</v>
      </c>
      <c r="H561" s="3" t="s">
        <v>25</v>
      </c>
      <c r="I561" s="3" t="s">
        <v>1252</v>
      </c>
      <c r="J561" s="3"/>
      <c r="K561" s="3"/>
      <c r="L561" s="3" t="s">
        <v>1257</v>
      </c>
      <c r="M561" s="9">
        <v>11</v>
      </c>
      <c r="N561" s="9">
        <v>2024</v>
      </c>
      <c r="O561" s="3" t="s">
        <v>35</v>
      </c>
      <c r="P561" s="9">
        <v>48</v>
      </c>
      <c r="Q561" s="9">
        <f>N561+P561/12</f>
        <v>2028</v>
      </c>
      <c r="R561" s="9">
        <f>Q561+P561/12</f>
        <v>2032</v>
      </c>
      <c r="S561" s="9">
        <f>R561+P561/12</f>
        <v>2036</v>
      </c>
      <c r="T561" s="3" t="s">
        <v>21</v>
      </c>
    </row>
    <row r="562" spans="1:20" x14ac:dyDescent="0.25">
      <c r="A562" s="2" t="str">
        <f>HYPERLINK("https://nddot-ixmultiasset.biprod.cloud/#/asset/inventory/nbibridges/2650", "46-109-06.0")</f>
        <v>46-109-06.0</v>
      </c>
      <c r="B562" s="3" t="s">
        <v>722</v>
      </c>
      <c r="C562" s="3" t="s">
        <v>27</v>
      </c>
      <c r="D562" s="3" t="s">
        <v>45</v>
      </c>
      <c r="E562" s="3" t="s">
        <v>15</v>
      </c>
      <c r="F562" s="3" t="s">
        <v>16</v>
      </c>
      <c r="G562" s="3" t="s">
        <v>29</v>
      </c>
      <c r="H562" s="3" t="s">
        <v>25</v>
      </c>
      <c r="I562" s="3" t="s">
        <v>1282</v>
      </c>
      <c r="J562" s="3"/>
      <c r="K562" s="3" t="s">
        <v>19</v>
      </c>
      <c r="L562" s="3" t="s">
        <v>1257</v>
      </c>
      <c r="M562" s="9">
        <v>11</v>
      </c>
      <c r="N562" s="9">
        <v>2024</v>
      </c>
      <c r="O562" s="3" t="s">
        <v>20</v>
      </c>
      <c r="P562" s="9">
        <v>24</v>
      </c>
      <c r="Q562" s="9">
        <f>N562+P562/12</f>
        <v>2026</v>
      </c>
      <c r="R562" s="9">
        <f>Q562+P562/12</f>
        <v>2028</v>
      </c>
      <c r="S562" s="9">
        <f>R562+P562/12</f>
        <v>2030</v>
      </c>
      <c r="T562" s="3" t="s">
        <v>21</v>
      </c>
    </row>
    <row r="563" spans="1:20" x14ac:dyDescent="0.25">
      <c r="A563" s="4" t="str">
        <f>HYPERLINK("https://nddot-ixmultiasset.biprod.cloud/#/asset/inventory/nbibridges/2947", "46-109-06.1")</f>
        <v>46-109-06.1</v>
      </c>
      <c r="B563" s="5" t="s">
        <v>775</v>
      </c>
      <c r="C563" s="5" t="s">
        <v>27</v>
      </c>
      <c r="D563" s="5" t="s">
        <v>45</v>
      </c>
      <c r="E563" s="5" t="s">
        <v>15</v>
      </c>
      <c r="F563" s="5" t="s">
        <v>16</v>
      </c>
      <c r="G563" s="5" t="s">
        <v>91</v>
      </c>
      <c r="H563" s="5" t="s">
        <v>25</v>
      </c>
      <c r="I563" s="5" t="s">
        <v>1262</v>
      </c>
      <c r="J563" s="5"/>
      <c r="K563" s="5"/>
      <c r="L563" s="5" t="s">
        <v>1257</v>
      </c>
      <c r="M563" s="10">
        <v>11</v>
      </c>
      <c r="N563" s="10">
        <v>2024</v>
      </c>
      <c r="O563" s="5" t="s">
        <v>20</v>
      </c>
      <c r="P563" s="10">
        <v>24</v>
      </c>
      <c r="Q563" s="10">
        <f>N563+P563/12</f>
        <v>2026</v>
      </c>
      <c r="R563" s="10">
        <f>Q563+P563/12</f>
        <v>2028</v>
      </c>
      <c r="S563" s="10">
        <f>R563+P563/12</f>
        <v>2030</v>
      </c>
      <c r="T563" s="5" t="s">
        <v>21</v>
      </c>
    </row>
    <row r="564" spans="1:20" x14ac:dyDescent="0.25">
      <c r="A564" s="2" t="str">
        <f>HYPERLINK("https://nddot-ixmultiasset.biprod.cloud/#/asset/inventory/nbibridges/3275", "46-109-19.0")</f>
        <v>46-109-19.0</v>
      </c>
      <c r="B564" s="3" t="s">
        <v>835</v>
      </c>
      <c r="C564" s="3" t="s">
        <v>27</v>
      </c>
      <c r="D564" s="3" t="s">
        <v>48</v>
      </c>
      <c r="E564" s="3" t="s">
        <v>15</v>
      </c>
      <c r="F564" s="3" t="s">
        <v>16</v>
      </c>
      <c r="G564" s="3" t="s">
        <v>355</v>
      </c>
      <c r="H564" s="3" t="s">
        <v>25</v>
      </c>
      <c r="I564" s="3" t="s">
        <v>1262</v>
      </c>
      <c r="J564" s="3"/>
      <c r="K564" s="3"/>
      <c r="L564" s="3" t="s">
        <v>1257</v>
      </c>
      <c r="M564" s="9">
        <v>11</v>
      </c>
      <c r="N564" s="9">
        <v>2024</v>
      </c>
      <c r="O564" s="3" t="s">
        <v>20</v>
      </c>
      <c r="P564" s="9">
        <v>24</v>
      </c>
      <c r="Q564" s="9">
        <f>N564+P564/12</f>
        <v>2026</v>
      </c>
      <c r="R564" s="9">
        <f>Q564+P564/12</f>
        <v>2028</v>
      </c>
      <c r="S564" s="9">
        <f>R564+P564/12</f>
        <v>2030</v>
      </c>
      <c r="T564" s="3" t="s">
        <v>21</v>
      </c>
    </row>
    <row r="565" spans="1:20" x14ac:dyDescent="0.25">
      <c r="A565" s="2" t="str">
        <f>HYPERLINK("https://nddot-ixmultiasset.biprod.cloud/#/asset/inventory/nbibridges/3457", "46-110-09.0")</f>
        <v>46-110-09.0</v>
      </c>
      <c r="B565" s="3" t="s">
        <v>871</v>
      </c>
      <c r="C565" s="3" t="s">
        <v>27</v>
      </c>
      <c r="D565" s="3" t="s">
        <v>158</v>
      </c>
      <c r="E565" s="3" t="s">
        <v>15</v>
      </c>
      <c r="F565" s="3" t="s">
        <v>16</v>
      </c>
      <c r="G565" s="3" t="s">
        <v>71</v>
      </c>
      <c r="H565" s="3" t="s">
        <v>25</v>
      </c>
      <c r="I565" s="3" t="s">
        <v>1277</v>
      </c>
      <c r="J565" s="3"/>
      <c r="K565" s="3" t="s">
        <v>19</v>
      </c>
      <c r="L565" s="3" t="s">
        <v>1265</v>
      </c>
      <c r="M565" s="9">
        <v>10</v>
      </c>
      <c r="N565" s="9">
        <v>2024</v>
      </c>
      <c r="O565" s="3" t="s">
        <v>20</v>
      </c>
      <c r="P565" s="9">
        <v>24</v>
      </c>
      <c r="Q565" s="9">
        <f>N565+P565/12</f>
        <v>2026</v>
      </c>
      <c r="R565" s="9">
        <f>Q565+P565/12</f>
        <v>2028</v>
      </c>
      <c r="S565" s="9">
        <f>R565+P565/12</f>
        <v>2030</v>
      </c>
      <c r="T565" s="3" t="s">
        <v>21</v>
      </c>
    </row>
    <row r="566" spans="1:20" x14ac:dyDescent="0.25">
      <c r="A566" s="4" t="str">
        <f>HYPERLINK("https://nddot-ixmultiasset.biprod.cloud/#/asset/inventory/nbibridges/3458", "46-110-15.0")</f>
        <v>46-110-15.0</v>
      </c>
      <c r="B566" s="5" t="s">
        <v>872</v>
      </c>
      <c r="C566" s="5" t="s">
        <v>27</v>
      </c>
      <c r="D566" s="5" t="s">
        <v>23</v>
      </c>
      <c r="E566" s="5" t="s">
        <v>15</v>
      </c>
      <c r="F566" s="5" t="s">
        <v>16</v>
      </c>
      <c r="G566" s="5" t="s">
        <v>58</v>
      </c>
      <c r="H566" s="5" t="s">
        <v>25</v>
      </c>
      <c r="I566" s="5" t="s">
        <v>1252</v>
      </c>
      <c r="J566" s="5"/>
      <c r="K566" s="5"/>
      <c r="L566" s="5" t="s">
        <v>1265</v>
      </c>
      <c r="M566" s="10">
        <v>10</v>
      </c>
      <c r="N566" s="10">
        <v>2024</v>
      </c>
      <c r="O566" s="5" t="s">
        <v>20</v>
      </c>
      <c r="P566" s="10">
        <v>24</v>
      </c>
      <c r="Q566" s="10">
        <f>N566+P566/12</f>
        <v>2026</v>
      </c>
      <c r="R566" s="10">
        <f>Q566+P566/12</f>
        <v>2028</v>
      </c>
      <c r="S566" s="10">
        <f>R566+P566/12</f>
        <v>2030</v>
      </c>
      <c r="T566" s="5" t="s">
        <v>21</v>
      </c>
    </row>
    <row r="567" spans="1:20" x14ac:dyDescent="0.25">
      <c r="A567" s="4" t="str">
        <f>HYPERLINK("https://nddot-ixmultiasset.biprod.cloud/#/asset/inventory/nbibridges/3723", "46-110-26.0")</f>
        <v>46-110-26.0</v>
      </c>
      <c r="B567" s="5" t="s">
        <v>936</v>
      </c>
      <c r="C567" s="5" t="s">
        <v>27</v>
      </c>
      <c r="D567" s="5" t="s">
        <v>48</v>
      </c>
      <c r="E567" s="5" t="s">
        <v>15</v>
      </c>
      <c r="F567" s="5" t="s">
        <v>16</v>
      </c>
      <c r="G567" s="5" t="s">
        <v>46</v>
      </c>
      <c r="H567" s="5" t="s">
        <v>18</v>
      </c>
      <c r="I567" s="5" t="s">
        <v>1258</v>
      </c>
      <c r="J567" s="5"/>
      <c r="K567" s="5" t="s">
        <v>19</v>
      </c>
      <c r="L567" s="5" t="s">
        <v>1270</v>
      </c>
      <c r="M567" s="10">
        <v>8</v>
      </c>
      <c r="N567" s="10">
        <v>2023</v>
      </c>
      <c r="O567" s="5" t="s">
        <v>20</v>
      </c>
      <c r="P567" s="10">
        <v>24</v>
      </c>
      <c r="Q567" s="10">
        <f>N567+P567/12</f>
        <v>2025</v>
      </c>
      <c r="R567" s="10">
        <f>Q567+P567/12</f>
        <v>2027</v>
      </c>
      <c r="S567" s="10">
        <f>R567+P567/12</f>
        <v>2029</v>
      </c>
      <c r="T567" s="5" t="s">
        <v>21</v>
      </c>
    </row>
    <row r="568" spans="1:20" x14ac:dyDescent="0.25">
      <c r="A568" s="4" t="str">
        <f>HYPERLINK("https://nddot-ixmultiasset.biprod.cloud/#/asset/inventory/nbibridges/162", "46-111-08.0")</f>
        <v>46-111-08.0</v>
      </c>
      <c r="B568" s="5" t="s">
        <v>90</v>
      </c>
      <c r="C568" s="5" t="s">
        <v>27</v>
      </c>
      <c r="D568" s="5" t="s">
        <v>28</v>
      </c>
      <c r="E568" s="5" t="s">
        <v>15</v>
      </c>
      <c r="F568" s="5" t="s">
        <v>16</v>
      </c>
      <c r="G568" s="5" t="s">
        <v>91</v>
      </c>
      <c r="H568" s="5" t="s">
        <v>25</v>
      </c>
      <c r="I568" s="5" t="s">
        <v>1258</v>
      </c>
      <c r="J568" s="5"/>
      <c r="K568" s="5" t="s">
        <v>19</v>
      </c>
      <c r="L568" s="5" t="s">
        <v>1265</v>
      </c>
      <c r="M568" s="10">
        <v>10</v>
      </c>
      <c r="N568" s="10">
        <v>2024</v>
      </c>
      <c r="O568" s="5" t="s">
        <v>20</v>
      </c>
      <c r="P568" s="10">
        <v>24</v>
      </c>
      <c r="Q568" s="10">
        <f>N568+P568/12</f>
        <v>2026</v>
      </c>
      <c r="R568" s="10">
        <f>Q568+P568/12</f>
        <v>2028</v>
      </c>
      <c r="S568" s="10">
        <f>R568+P568/12</f>
        <v>2030</v>
      </c>
      <c r="T568" s="5" t="s">
        <v>21</v>
      </c>
    </row>
    <row r="569" spans="1:20" x14ac:dyDescent="0.25">
      <c r="A569" s="4" t="str">
        <f>HYPERLINK("https://nddot-ixmultiasset.biprod.cloud/#/asset/inventory/nbibridges/310", "46-111-28.0")</f>
        <v>46-111-28.0</v>
      </c>
      <c r="B569" s="5" t="s">
        <v>161</v>
      </c>
      <c r="C569" s="5" t="s">
        <v>27</v>
      </c>
      <c r="D569" s="5" t="s">
        <v>48</v>
      </c>
      <c r="E569" s="5" t="s">
        <v>15</v>
      </c>
      <c r="F569" s="5" t="s">
        <v>16</v>
      </c>
      <c r="G569" s="5" t="s">
        <v>162</v>
      </c>
      <c r="H569" s="5" t="s">
        <v>25</v>
      </c>
      <c r="I569" s="5" t="s">
        <v>1252</v>
      </c>
      <c r="J569" s="5"/>
      <c r="K569" s="5"/>
      <c r="L569" s="5" t="s">
        <v>1257</v>
      </c>
      <c r="M569" s="10">
        <v>11</v>
      </c>
      <c r="N569" s="10">
        <v>2024</v>
      </c>
      <c r="O569" s="5" t="s">
        <v>35</v>
      </c>
      <c r="P569" s="10">
        <v>48</v>
      </c>
      <c r="Q569" s="10">
        <f>N569+P569/12</f>
        <v>2028</v>
      </c>
      <c r="R569" s="10">
        <f>Q569+P569/12</f>
        <v>2032</v>
      </c>
      <c r="S569" s="10">
        <f>R569+P569/12</f>
        <v>2036</v>
      </c>
      <c r="T569" s="5" t="s">
        <v>21</v>
      </c>
    </row>
    <row r="570" spans="1:20" x14ac:dyDescent="0.25">
      <c r="A570" s="4" t="str">
        <f>HYPERLINK("https://nddot-ixmultiasset.biprod.cloud/#/asset/inventory/nbibridges/376", "46-112-06.0")</f>
        <v>46-112-06.0</v>
      </c>
      <c r="B570" s="5" t="s">
        <v>180</v>
      </c>
      <c r="C570" s="5" t="s">
        <v>27</v>
      </c>
      <c r="D570" s="5" t="s">
        <v>45</v>
      </c>
      <c r="E570" s="5" t="s">
        <v>15</v>
      </c>
      <c r="F570" s="5" t="s">
        <v>16</v>
      </c>
      <c r="G570" s="5" t="s">
        <v>181</v>
      </c>
      <c r="H570" s="5" t="s">
        <v>18</v>
      </c>
      <c r="I570" s="5" t="s">
        <v>1258</v>
      </c>
      <c r="J570" s="5"/>
      <c r="K570" s="5" t="s">
        <v>19</v>
      </c>
      <c r="L570" s="5" t="s">
        <v>1265</v>
      </c>
      <c r="M570" s="10">
        <v>10</v>
      </c>
      <c r="N570" s="10">
        <v>2024</v>
      </c>
      <c r="O570" s="5" t="s">
        <v>20</v>
      </c>
      <c r="P570" s="10">
        <v>24</v>
      </c>
      <c r="Q570" s="10">
        <f>N570+P570/12</f>
        <v>2026</v>
      </c>
      <c r="R570" s="10">
        <f>Q570+P570/12</f>
        <v>2028</v>
      </c>
      <c r="S570" s="10">
        <f>R570+P570/12</f>
        <v>2030</v>
      </c>
      <c r="T570" s="5" t="s">
        <v>21</v>
      </c>
    </row>
    <row r="571" spans="1:20" x14ac:dyDescent="0.25">
      <c r="A571" s="2" t="str">
        <f>HYPERLINK("https://nddot-ixmultiasset.biprod.cloud/#/asset/inventory/nbibridges/5122", "46-112-08.1")</f>
        <v>46-112-08.1</v>
      </c>
      <c r="B571" s="3" t="s">
        <v>1183</v>
      </c>
      <c r="C571" s="3" t="s">
        <v>27</v>
      </c>
      <c r="D571" s="3" t="s">
        <v>28</v>
      </c>
      <c r="E571" s="3" t="s">
        <v>1184</v>
      </c>
      <c r="F571" s="3" t="s">
        <v>16</v>
      </c>
      <c r="G571" s="3" t="s">
        <v>358</v>
      </c>
      <c r="H571" s="3" t="s">
        <v>25</v>
      </c>
      <c r="I571" s="3" t="s">
        <v>1252</v>
      </c>
      <c r="J571" s="3"/>
      <c r="K571" s="3"/>
      <c r="L571" s="3" t="s">
        <v>1264</v>
      </c>
      <c r="M571" s="9">
        <v>5</v>
      </c>
      <c r="N571" s="9">
        <v>2024</v>
      </c>
      <c r="O571" s="3" t="s">
        <v>20</v>
      </c>
      <c r="P571" s="9">
        <v>24</v>
      </c>
      <c r="Q571" s="9">
        <f>N571+P571/12</f>
        <v>2026</v>
      </c>
      <c r="R571" s="9">
        <f>Q571+P571/12</f>
        <v>2028</v>
      </c>
      <c r="S571" s="9">
        <f>R571+P571/12</f>
        <v>2030</v>
      </c>
      <c r="T571" s="3" t="s">
        <v>21</v>
      </c>
    </row>
    <row r="572" spans="1:20" x14ac:dyDescent="0.25">
      <c r="A572" s="4" t="str">
        <f>HYPERLINK("https://nddot-ixmultiasset.biprod.cloud/#/asset/inventory/nbibridges/996", "46-112-16.0")</f>
        <v>46-112-16.0</v>
      </c>
      <c r="B572" s="5" t="s">
        <v>346</v>
      </c>
      <c r="C572" s="5" t="s">
        <v>27</v>
      </c>
      <c r="D572" s="5" t="s">
        <v>23</v>
      </c>
      <c r="E572" s="5" t="s">
        <v>15</v>
      </c>
      <c r="F572" s="5" t="s">
        <v>16</v>
      </c>
      <c r="G572" s="5" t="s">
        <v>226</v>
      </c>
      <c r="H572" s="5" t="s">
        <v>25</v>
      </c>
      <c r="I572" s="5" t="s">
        <v>1282</v>
      </c>
      <c r="J572" s="5"/>
      <c r="K572" s="5" t="s">
        <v>202</v>
      </c>
      <c r="L572" s="5" t="s">
        <v>1265</v>
      </c>
      <c r="M572" s="10">
        <v>10</v>
      </c>
      <c r="N572" s="10">
        <v>2024</v>
      </c>
      <c r="O572" s="5" t="s">
        <v>20</v>
      </c>
      <c r="P572" s="10">
        <v>24</v>
      </c>
      <c r="Q572" s="10">
        <f>N572+P572/12</f>
        <v>2026</v>
      </c>
      <c r="R572" s="10">
        <f>Q572+P572/12</f>
        <v>2028</v>
      </c>
      <c r="S572" s="10">
        <f>R572+P572/12</f>
        <v>2030</v>
      </c>
      <c r="T572" s="5" t="s">
        <v>21</v>
      </c>
    </row>
    <row r="573" spans="1:20" x14ac:dyDescent="0.25">
      <c r="A573" s="2" t="str">
        <f>HYPERLINK("https://nddot-ixmultiasset.biprod.cloud/#/asset/inventory/nbibridges/1476", "46-112-17.0")</f>
        <v>46-112-17.0</v>
      </c>
      <c r="B573" s="3" t="s">
        <v>456</v>
      </c>
      <c r="C573" s="3" t="s">
        <v>27</v>
      </c>
      <c r="D573" s="3" t="s">
        <v>23</v>
      </c>
      <c r="E573" s="3" t="s">
        <v>15</v>
      </c>
      <c r="F573" s="3" t="s">
        <v>16</v>
      </c>
      <c r="G573" s="3" t="s">
        <v>272</v>
      </c>
      <c r="H573" s="3" t="s">
        <v>25</v>
      </c>
      <c r="I573" s="3" t="s">
        <v>1252</v>
      </c>
      <c r="J573" s="3"/>
      <c r="K573" s="3"/>
      <c r="L573" s="3" t="s">
        <v>1265</v>
      </c>
      <c r="M573" s="9">
        <v>10</v>
      </c>
      <c r="N573" s="9">
        <v>2024</v>
      </c>
      <c r="O573" s="3" t="s">
        <v>35</v>
      </c>
      <c r="P573" s="9">
        <v>48</v>
      </c>
      <c r="Q573" s="9">
        <f>N573+P573/12</f>
        <v>2028</v>
      </c>
      <c r="R573" s="9">
        <f>Q573+P573/12</f>
        <v>2032</v>
      </c>
      <c r="S573" s="9">
        <f>R573+P573/12</f>
        <v>2036</v>
      </c>
      <c r="T573" s="3" t="s">
        <v>21</v>
      </c>
    </row>
    <row r="574" spans="1:20" x14ac:dyDescent="0.25">
      <c r="A574" s="2" t="str">
        <f>HYPERLINK("https://nddot-ixmultiasset.biprod.cloud/#/asset/inventory/nbibridges/1473", "46-112-18.0")</f>
        <v>46-112-18.0</v>
      </c>
      <c r="B574" s="3" t="s">
        <v>454</v>
      </c>
      <c r="C574" s="3" t="s">
        <v>27</v>
      </c>
      <c r="D574" s="3" t="s">
        <v>23</v>
      </c>
      <c r="E574" s="3" t="s">
        <v>15</v>
      </c>
      <c r="F574" s="3" t="s">
        <v>16</v>
      </c>
      <c r="G574" s="3" t="s">
        <v>115</v>
      </c>
      <c r="H574" s="3" t="s">
        <v>25</v>
      </c>
      <c r="I574" s="3" t="s">
        <v>1252</v>
      </c>
      <c r="J574" s="3"/>
      <c r="K574" s="3"/>
      <c r="L574" s="3" t="s">
        <v>1265</v>
      </c>
      <c r="M574" s="9">
        <v>10</v>
      </c>
      <c r="N574" s="9">
        <v>2024</v>
      </c>
      <c r="O574" s="3" t="s">
        <v>35</v>
      </c>
      <c r="P574" s="9">
        <v>48</v>
      </c>
      <c r="Q574" s="9">
        <f>N574+P574/12</f>
        <v>2028</v>
      </c>
      <c r="R574" s="9">
        <f>Q574+P574/12</f>
        <v>2032</v>
      </c>
      <c r="S574" s="9">
        <f>R574+P574/12</f>
        <v>2036</v>
      </c>
      <c r="T574" s="3" t="s">
        <v>21</v>
      </c>
    </row>
    <row r="575" spans="1:20" x14ac:dyDescent="0.25">
      <c r="A575" s="2" t="str">
        <f>HYPERLINK("https://nddot-ixmultiasset.biprod.cloud/#/asset/inventory/nbibridges/1674", "46-112-26.0")</f>
        <v>46-112-26.0</v>
      </c>
      <c r="B575" s="3" t="s">
        <v>522</v>
      </c>
      <c r="C575" s="3" t="s">
        <v>27</v>
      </c>
      <c r="D575" s="3" t="s">
        <v>23</v>
      </c>
      <c r="E575" s="3" t="s">
        <v>15</v>
      </c>
      <c r="F575" s="3" t="s">
        <v>16</v>
      </c>
      <c r="G575" s="3" t="s">
        <v>400</v>
      </c>
      <c r="H575" s="3" t="s">
        <v>18</v>
      </c>
      <c r="I575" s="3" t="s">
        <v>1258</v>
      </c>
      <c r="J575" s="3"/>
      <c r="K575" s="3" t="s">
        <v>19</v>
      </c>
      <c r="L575" s="3" t="s">
        <v>1270</v>
      </c>
      <c r="M575" s="9">
        <v>8</v>
      </c>
      <c r="N575" s="9">
        <v>2023</v>
      </c>
      <c r="O575" s="3" t="s">
        <v>20</v>
      </c>
      <c r="P575" s="9">
        <v>24</v>
      </c>
      <c r="Q575" s="9">
        <f>N575+P575/12</f>
        <v>2025</v>
      </c>
      <c r="R575" s="9">
        <f>Q575+P575/12</f>
        <v>2027</v>
      </c>
      <c r="S575" s="9">
        <f>R575+P575/12</f>
        <v>2029</v>
      </c>
      <c r="T575" s="3" t="s">
        <v>21</v>
      </c>
    </row>
    <row r="576" spans="1:20" x14ac:dyDescent="0.25">
      <c r="A576" s="4" t="str">
        <f>HYPERLINK("https://nddot-ixmultiasset.biprod.cloud/#/asset/inventory/nbibridges/2184", "46-112-30.0")</f>
        <v>46-112-30.0</v>
      </c>
      <c r="B576" s="5" t="s">
        <v>629</v>
      </c>
      <c r="C576" s="5" t="s">
        <v>27</v>
      </c>
      <c r="D576" s="5" t="s">
        <v>48</v>
      </c>
      <c r="E576" s="5" t="s">
        <v>15</v>
      </c>
      <c r="F576" s="5" t="s">
        <v>16</v>
      </c>
      <c r="G576" s="5" t="s">
        <v>199</v>
      </c>
      <c r="H576" s="5" t="s">
        <v>25</v>
      </c>
      <c r="I576" s="5" t="s">
        <v>1252</v>
      </c>
      <c r="J576" s="5"/>
      <c r="K576" s="5"/>
      <c r="L576" s="5" t="s">
        <v>1257</v>
      </c>
      <c r="M576" s="10">
        <v>11</v>
      </c>
      <c r="N576" s="10">
        <v>2024</v>
      </c>
      <c r="O576" s="5" t="s">
        <v>20</v>
      </c>
      <c r="P576" s="10">
        <v>24</v>
      </c>
      <c r="Q576" s="10">
        <f>N576+P576/12</f>
        <v>2026</v>
      </c>
      <c r="R576" s="10">
        <f>Q576+P576/12</f>
        <v>2028</v>
      </c>
      <c r="S576" s="10">
        <f>R576+P576/12</f>
        <v>2030</v>
      </c>
      <c r="T576" s="5" t="s">
        <v>21</v>
      </c>
    </row>
    <row r="577" spans="1:20" x14ac:dyDescent="0.25">
      <c r="A577" s="4" t="str">
        <f>HYPERLINK("https://nddot-ixmultiasset.biprod.cloud/#/asset/inventory/nbibridges/1935", "46-113-06.0")</f>
        <v>46-113-06.0</v>
      </c>
      <c r="B577" s="5" t="s">
        <v>258</v>
      </c>
      <c r="C577" s="5" t="s">
        <v>27</v>
      </c>
      <c r="D577" s="5" t="s">
        <v>45</v>
      </c>
      <c r="E577" s="5" t="s">
        <v>15</v>
      </c>
      <c r="F577" s="5" t="s">
        <v>16</v>
      </c>
      <c r="G577" s="5" t="s">
        <v>46</v>
      </c>
      <c r="H577" s="5" t="s">
        <v>25</v>
      </c>
      <c r="I577" s="5" t="s">
        <v>1258</v>
      </c>
      <c r="J577" s="5"/>
      <c r="K577" s="5" t="s">
        <v>19</v>
      </c>
      <c r="L577" s="5" t="s">
        <v>1265</v>
      </c>
      <c r="M577" s="10">
        <v>10</v>
      </c>
      <c r="N577" s="10">
        <v>2024</v>
      </c>
      <c r="O577" s="5" t="s">
        <v>20</v>
      </c>
      <c r="P577" s="10">
        <v>24</v>
      </c>
      <c r="Q577" s="10">
        <f>N577+P577/12</f>
        <v>2026</v>
      </c>
      <c r="R577" s="10">
        <f>Q577+P577/12</f>
        <v>2028</v>
      </c>
      <c r="S577" s="10">
        <f>R577+P577/12</f>
        <v>2030</v>
      </c>
      <c r="T577" s="5" t="s">
        <v>21</v>
      </c>
    </row>
    <row r="578" spans="1:20" x14ac:dyDescent="0.25">
      <c r="A578" s="2" t="str">
        <f>HYPERLINK("https://nddot-ixmultiasset.biprod.cloud/#/asset/inventory/nbibridges/2294", "46-113-09.0")</f>
        <v>46-113-09.0</v>
      </c>
      <c r="B578" s="3" t="s">
        <v>654</v>
      </c>
      <c r="C578" s="3" t="s">
        <v>27</v>
      </c>
      <c r="D578" s="3" t="s">
        <v>28</v>
      </c>
      <c r="E578" s="3" t="s">
        <v>15</v>
      </c>
      <c r="F578" s="3" t="s">
        <v>16</v>
      </c>
      <c r="G578" s="3" t="s">
        <v>46</v>
      </c>
      <c r="H578" s="3" t="s">
        <v>18</v>
      </c>
      <c r="I578" s="3" t="s">
        <v>1258</v>
      </c>
      <c r="J578" s="3"/>
      <c r="K578" s="3" t="s">
        <v>19</v>
      </c>
      <c r="L578" s="3" t="s">
        <v>1265</v>
      </c>
      <c r="M578" s="9">
        <v>10</v>
      </c>
      <c r="N578" s="9">
        <v>2024</v>
      </c>
      <c r="O578" s="3" t="s">
        <v>20</v>
      </c>
      <c r="P578" s="9">
        <v>24</v>
      </c>
      <c r="Q578" s="9">
        <f>N578+P578/12</f>
        <v>2026</v>
      </c>
      <c r="R578" s="9">
        <f>Q578+P578/12</f>
        <v>2028</v>
      </c>
      <c r="S578" s="9">
        <f>R578+P578/12</f>
        <v>2030</v>
      </c>
      <c r="T578" s="3" t="s">
        <v>21</v>
      </c>
    </row>
    <row r="579" spans="1:20" x14ac:dyDescent="0.25">
      <c r="A579" s="4" t="str">
        <f>HYPERLINK("https://nddot-ixmultiasset.biprod.cloud/#/asset/inventory/nbibridges/3079", "46-113-30.0")</f>
        <v>46-113-30.0</v>
      </c>
      <c r="B579" s="5" t="s">
        <v>800</v>
      </c>
      <c r="C579" s="5" t="s">
        <v>27</v>
      </c>
      <c r="D579" s="5" t="s">
        <v>48</v>
      </c>
      <c r="E579" s="5" t="s">
        <v>801</v>
      </c>
      <c r="F579" s="5" t="s">
        <v>16</v>
      </c>
      <c r="G579" s="5" t="s">
        <v>81</v>
      </c>
      <c r="H579" s="5" t="s">
        <v>18</v>
      </c>
      <c r="I579" s="5" t="s">
        <v>1258</v>
      </c>
      <c r="J579" s="5"/>
      <c r="K579" s="5" t="s">
        <v>19</v>
      </c>
      <c r="L579" s="5" t="s">
        <v>1270</v>
      </c>
      <c r="M579" s="10">
        <v>8</v>
      </c>
      <c r="N579" s="10">
        <v>2023</v>
      </c>
      <c r="O579" s="5" t="s">
        <v>20</v>
      </c>
      <c r="P579" s="10">
        <v>24</v>
      </c>
      <c r="Q579" s="10">
        <f>N579+P579/12</f>
        <v>2025</v>
      </c>
      <c r="R579" s="10">
        <f>Q579+P579/12</f>
        <v>2027</v>
      </c>
      <c r="S579" s="10">
        <f>R579+P579/12</f>
        <v>2029</v>
      </c>
      <c r="T579" s="5" t="s">
        <v>21</v>
      </c>
    </row>
    <row r="580" spans="1:20" x14ac:dyDescent="0.25">
      <c r="A580" s="4" t="str">
        <f>HYPERLINK("https://nddot-ixmultiasset.biprod.cloud/#/asset/inventory/nbibridges/3127", "46-114-05.0")</f>
        <v>46-114-05.0</v>
      </c>
      <c r="B580" s="5" t="s">
        <v>808</v>
      </c>
      <c r="C580" s="5" t="s">
        <v>27</v>
      </c>
      <c r="D580" s="5" t="s">
        <v>45</v>
      </c>
      <c r="E580" s="5" t="s">
        <v>15</v>
      </c>
      <c r="F580" s="5" t="s">
        <v>16</v>
      </c>
      <c r="G580" s="5" t="s">
        <v>491</v>
      </c>
      <c r="H580" s="5" t="s">
        <v>18</v>
      </c>
      <c r="I580" s="5" t="s">
        <v>1258</v>
      </c>
      <c r="J580" s="5"/>
      <c r="K580" s="5" t="s">
        <v>19</v>
      </c>
      <c r="L580" s="5" t="s">
        <v>1265</v>
      </c>
      <c r="M580" s="10">
        <v>10</v>
      </c>
      <c r="N580" s="10">
        <v>2024</v>
      </c>
      <c r="O580" s="5" t="s">
        <v>20</v>
      </c>
      <c r="P580" s="10">
        <v>24</v>
      </c>
      <c r="Q580" s="10">
        <f>N580+P580/12</f>
        <v>2026</v>
      </c>
      <c r="R580" s="10">
        <f>Q580+P580/12</f>
        <v>2028</v>
      </c>
      <c r="S580" s="10">
        <f>R580+P580/12</f>
        <v>2030</v>
      </c>
      <c r="T580" s="5" t="s">
        <v>21</v>
      </c>
    </row>
    <row r="581" spans="1:20" x14ac:dyDescent="0.25">
      <c r="A581" s="2" t="str">
        <f>HYPERLINK("https://nddot-ixmultiasset.biprod.cloud/#/asset/inventory/nbibridges/2874", "46-114-05.1")</f>
        <v>46-114-05.1</v>
      </c>
      <c r="B581" s="3" t="s">
        <v>764</v>
      </c>
      <c r="C581" s="3" t="s">
        <v>27</v>
      </c>
      <c r="D581" s="3" t="s">
        <v>45</v>
      </c>
      <c r="E581" s="3" t="s">
        <v>15</v>
      </c>
      <c r="F581" s="3" t="s">
        <v>16</v>
      </c>
      <c r="G581" s="3" t="s">
        <v>29</v>
      </c>
      <c r="H581" s="3" t="s">
        <v>25</v>
      </c>
      <c r="I581" s="3" t="s">
        <v>1262</v>
      </c>
      <c r="J581" s="3"/>
      <c r="K581" s="3"/>
      <c r="L581" s="3" t="s">
        <v>1265</v>
      </c>
      <c r="M581" s="9">
        <v>10</v>
      </c>
      <c r="N581" s="9">
        <v>2024</v>
      </c>
      <c r="O581" s="3" t="s">
        <v>20</v>
      </c>
      <c r="P581" s="9">
        <v>24</v>
      </c>
      <c r="Q581" s="9">
        <f>N581+P581/12</f>
        <v>2026</v>
      </c>
      <c r="R581" s="9">
        <f>Q581+P581/12</f>
        <v>2028</v>
      </c>
      <c r="S581" s="9">
        <f>R581+P581/12</f>
        <v>2030</v>
      </c>
      <c r="T581" s="3" t="s">
        <v>21</v>
      </c>
    </row>
    <row r="582" spans="1:20" x14ac:dyDescent="0.25">
      <c r="A582" s="2" t="str">
        <f>HYPERLINK("https://nddot-ixmultiasset.biprod.cloud/#/asset/inventory/nbibridges/3269", "46-114-09.0")</f>
        <v>46-114-09.0</v>
      </c>
      <c r="B582" s="3" t="s">
        <v>832</v>
      </c>
      <c r="C582" s="3" t="s">
        <v>27</v>
      </c>
      <c r="D582" s="3" t="s">
        <v>28</v>
      </c>
      <c r="E582" s="3" t="s">
        <v>15</v>
      </c>
      <c r="F582" s="3" t="s">
        <v>16</v>
      </c>
      <c r="G582" s="3" t="s">
        <v>71</v>
      </c>
      <c r="H582" s="3" t="s">
        <v>25</v>
      </c>
      <c r="I582" s="3" t="s">
        <v>1258</v>
      </c>
      <c r="J582" s="3"/>
      <c r="K582" s="3" t="s">
        <v>19</v>
      </c>
      <c r="L582" s="3" t="s">
        <v>1265</v>
      </c>
      <c r="M582" s="9">
        <v>10</v>
      </c>
      <c r="N582" s="9">
        <v>2024</v>
      </c>
      <c r="O582" s="3" t="s">
        <v>20</v>
      </c>
      <c r="P582" s="9">
        <v>24</v>
      </c>
      <c r="Q582" s="9">
        <f>N582+P582/12</f>
        <v>2026</v>
      </c>
      <c r="R582" s="9">
        <f>Q582+P582/12</f>
        <v>2028</v>
      </c>
      <c r="S582" s="9">
        <f>R582+P582/12</f>
        <v>2030</v>
      </c>
      <c r="T582" s="3" t="s">
        <v>21</v>
      </c>
    </row>
    <row r="583" spans="1:20" x14ac:dyDescent="0.25">
      <c r="A583" s="4" t="str">
        <f>HYPERLINK("https://nddot-ixmultiasset.biprod.cloud/#/asset/inventory/nbibridges/3310", "46-114-10.0")</f>
        <v>46-114-10.0</v>
      </c>
      <c r="B583" s="5" t="s">
        <v>840</v>
      </c>
      <c r="C583" s="5" t="s">
        <v>27</v>
      </c>
      <c r="D583" s="5" t="s">
        <v>28</v>
      </c>
      <c r="E583" s="5" t="s">
        <v>15</v>
      </c>
      <c r="F583" s="5" t="s">
        <v>16</v>
      </c>
      <c r="G583" s="5" t="s">
        <v>226</v>
      </c>
      <c r="H583" s="5" t="s">
        <v>18</v>
      </c>
      <c r="I583" s="5" t="s">
        <v>1258</v>
      </c>
      <c r="J583" s="5"/>
      <c r="K583" s="5" t="s">
        <v>19</v>
      </c>
      <c r="L583" s="5" t="s">
        <v>1265</v>
      </c>
      <c r="M583" s="10">
        <v>10</v>
      </c>
      <c r="N583" s="10">
        <v>2024</v>
      </c>
      <c r="O583" s="5" t="s">
        <v>20</v>
      </c>
      <c r="P583" s="10">
        <v>24</v>
      </c>
      <c r="Q583" s="10">
        <f>N583+P583/12</f>
        <v>2026</v>
      </c>
      <c r="R583" s="10">
        <f>Q583+P583/12</f>
        <v>2028</v>
      </c>
      <c r="S583" s="10">
        <f>R583+P583/12</f>
        <v>2030</v>
      </c>
      <c r="T583" s="5" t="s">
        <v>21</v>
      </c>
    </row>
    <row r="584" spans="1:20" x14ac:dyDescent="0.25">
      <c r="A584" s="4" t="str">
        <f>HYPERLINK("https://nddot-ixmultiasset.biprod.cloud/#/asset/inventory/nbibridges/3478", "46-114-11.0")</f>
        <v>46-114-11.0</v>
      </c>
      <c r="B584" s="5" t="s">
        <v>881</v>
      </c>
      <c r="C584" s="5" t="s">
        <v>27</v>
      </c>
      <c r="D584" s="5" t="s">
        <v>23</v>
      </c>
      <c r="E584" s="5" t="s">
        <v>15</v>
      </c>
      <c r="F584" s="5" t="s">
        <v>16</v>
      </c>
      <c r="G584" s="5" t="s">
        <v>29</v>
      </c>
      <c r="H584" s="5" t="s">
        <v>18</v>
      </c>
      <c r="I584" s="5" t="s">
        <v>1258</v>
      </c>
      <c r="J584" s="5"/>
      <c r="K584" s="5" t="s">
        <v>19</v>
      </c>
      <c r="L584" s="5" t="s">
        <v>1265</v>
      </c>
      <c r="M584" s="10">
        <v>10</v>
      </c>
      <c r="N584" s="10">
        <v>2024</v>
      </c>
      <c r="O584" s="5" t="s">
        <v>20</v>
      </c>
      <c r="P584" s="10">
        <v>24</v>
      </c>
      <c r="Q584" s="10">
        <f>N584+P584/12</f>
        <v>2026</v>
      </c>
      <c r="R584" s="10">
        <f>Q584+P584/12</f>
        <v>2028</v>
      </c>
      <c r="S584" s="10">
        <f>R584+P584/12</f>
        <v>2030</v>
      </c>
      <c r="T584" s="5" t="s">
        <v>21</v>
      </c>
    </row>
    <row r="585" spans="1:20" x14ac:dyDescent="0.25">
      <c r="A585" s="4" t="str">
        <f>HYPERLINK("https://nddot-ixmultiasset.biprod.cloud/#/asset/inventory/nbibridges/3496", "46-114-12.0")</f>
        <v>46-114-12.0</v>
      </c>
      <c r="B585" s="5" t="s">
        <v>883</v>
      </c>
      <c r="C585" s="5" t="s">
        <v>27</v>
      </c>
      <c r="D585" s="5" t="s">
        <v>23</v>
      </c>
      <c r="E585" s="5" t="s">
        <v>15</v>
      </c>
      <c r="F585" s="5" t="s">
        <v>16</v>
      </c>
      <c r="G585" s="5" t="s">
        <v>272</v>
      </c>
      <c r="H585" s="5" t="s">
        <v>25</v>
      </c>
      <c r="I585" s="5" t="s">
        <v>1252</v>
      </c>
      <c r="J585" s="5"/>
      <c r="K585" s="5"/>
      <c r="L585" s="5" t="s">
        <v>1259</v>
      </c>
      <c r="M585" s="10">
        <v>9</v>
      </c>
      <c r="N585" s="10">
        <v>2024</v>
      </c>
      <c r="O585" s="5" t="s">
        <v>20</v>
      </c>
      <c r="P585" s="10">
        <v>24</v>
      </c>
      <c r="Q585" s="10">
        <f>N585+P585/12</f>
        <v>2026</v>
      </c>
      <c r="R585" s="10">
        <f>Q585+P585/12</f>
        <v>2028</v>
      </c>
      <c r="S585" s="10">
        <f>R585+P585/12</f>
        <v>2030</v>
      </c>
      <c r="T585" s="5" t="s">
        <v>21</v>
      </c>
    </row>
    <row r="586" spans="1:20" x14ac:dyDescent="0.25">
      <c r="A586" s="2" t="str">
        <f>HYPERLINK("https://nddot-ixmultiasset.biprod.cloud/#/asset/inventory/nbibridges/3604", "46-114-18.0")</f>
        <v>46-114-18.0</v>
      </c>
      <c r="B586" s="3" t="s">
        <v>911</v>
      </c>
      <c r="C586" s="3" t="s">
        <v>27</v>
      </c>
      <c r="D586" s="3" t="s">
        <v>23</v>
      </c>
      <c r="E586" s="3" t="s">
        <v>15</v>
      </c>
      <c r="F586" s="3" t="s">
        <v>16</v>
      </c>
      <c r="G586" s="3" t="s">
        <v>126</v>
      </c>
      <c r="H586" s="3" t="s">
        <v>25</v>
      </c>
      <c r="I586" s="3" t="s">
        <v>1282</v>
      </c>
      <c r="J586" s="3"/>
      <c r="K586" s="3" t="s">
        <v>19</v>
      </c>
      <c r="L586" s="3" t="s">
        <v>1265</v>
      </c>
      <c r="M586" s="9">
        <v>10</v>
      </c>
      <c r="N586" s="9">
        <v>2024</v>
      </c>
      <c r="O586" s="3" t="s">
        <v>20</v>
      </c>
      <c r="P586" s="9">
        <v>24</v>
      </c>
      <c r="Q586" s="9">
        <f>N586+P586/12</f>
        <v>2026</v>
      </c>
      <c r="R586" s="9">
        <f>Q586+P586/12</f>
        <v>2028</v>
      </c>
      <c r="S586" s="9">
        <f>R586+P586/12</f>
        <v>2030</v>
      </c>
      <c r="T586" s="3" t="s">
        <v>21</v>
      </c>
    </row>
    <row r="587" spans="1:20" x14ac:dyDescent="0.25">
      <c r="A587" s="2" t="str">
        <f>HYPERLINK("https://nddot-ixmultiasset.biprod.cloud/#/asset/inventory/nbibridges/3785", "46-114-22.0")</f>
        <v>46-114-22.0</v>
      </c>
      <c r="B587" s="3" t="s">
        <v>945</v>
      </c>
      <c r="C587" s="3" t="s">
        <v>27</v>
      </c>
      <c r="D587" s="3" t="s">
        <v>23</v>
      </c>
      <c r="E587" s="3" t="s">
        <v>15</v>
      </c>
      <c r="F587" s="3" t="s">
        <v>16</v>
      </c>
      <c r="G587" s="3" t="s">
        <v>491</v>
      </c>
      <c r="H587" s="3" t="s">
        <v>25</v>
      </c>
      <c r="I587" s="3" t="s">
        <v>1258</v>
      </c>
      <c r="J587" s="3"/>
      <c r="K587" s="3" t="s">
        <v>19</v>
      </c>
      <c r="L587" s="3" t="s">
        <v>1265</v>
      </c>
      <c r="M587" s="9">
        <v>10</v>
      </c>
      <c r="N587" s="9">
        <v>2024</v>
      </c>
      <c r="O587" s="3" t="s">
        <v>20</v>
      </c>
      <c r="P587" s="9">
        <v>24</v>
      </c>
      <c r="Q587" s="9">
        <f>N587+P587/12</f>
        <v>2026</v>
      </c>
      <c r="R587" s="9">
        <f>Q587+P587/12</f>
        <v>2028</v>
      </c>
      <c r="S587" s="9">
        <f>R587+P587/12</f>
        <v>2030</v>
      </c>
      <c r="T587" s="3" t="s">
        <v>21</v>
      </c>
    </row>
    <row r="588" spans="1:20" x14ac:dyDescent="0.25">
      <c r="A588" s="4" t="str">
        <f>HYPERLINK("https://nddot-ixmultiasset.biprod.cloud/#/asset/inventory/nbibridges/4187", "46-115-05.0")</f>
        <v>46-115-05.0</v>
      </c>
      <c r="B588" s="5" t="s">
        <v>1006</v>
      </c>
      <c r="C588" s="5" t="s">
        <v>27</v>
      </c>
      <c r="D588" s="5" t="s">
        <v>45</v>
      </c>
      <c r="E588" s="5" t="s">
        <v>15</v>
      </c>
      <c r="F588" s="5" t="s">
        <v>16</v>
      </c>
      <c r="G588" s="5" t="s">
        <v>119</v>
      </c>
      <c r="H588" s="5" t="s">
        <v>25</v>
      </c>
      <c r="I588" s="5" t="s">
        <v>1282</v>
      </c>
      <c r="J588" s="5"/>
      <c r="K588" s="5"/>
      <c r="L588" s="5" t="s">
        <v>1265</v>
      </c>
      <c r="M588" s="10">
        <v>10</v>
      </c>
      <c r="N588" s="10">
        <v>2024</v>
      </c>
      <c r="O588" s="5" t="s">
        <v>20</v>
      </c>
      <c r="P588" s="10">
        <v>24</v>
      </c>
      <c r="Q588" s="10">
        <f>N588+P588/12</f>
        <v>2026</v>
      </c>
      <c r="R588" s="10">
        <f>Q588+P588/12</f>
        <v>2028</v>
      </c>
      <c r="S588" s="10">
        <f>R588+P588/12</f>
        <v>2030</v>
      </c>
      <c r="T588" s="5" t="s">
        <v>21</v>
      </c>
    </row>
    <row r="589" spans="1:20" x14ac:dyDescent="0.25">
      <c r="A589" s="2" t="str">
        <f>HYPERLINK("https://nddot-ixmultiasset.biprod.cloud/#/asset/inventory/nbibridges/4295", "46-115-11.0")</f>
        <v>46-115-11.0</v>
      </c>
      <c r="B589" s="3" t="s">
        <v>1026</v>
      </c>
      <c r="C589" s="3" t="s">
        <v>27</v>
      </c>
      <c r="D589" s="3" t="s">
        <v>158</v>
      </c>
      <c r="E589" s="3" t="s">
        <v>15</v>
      </c>
      <c r="F589" s="3" t="s">
        <v>16</v>
      </c>
      <c r="G589" s="3" t="s">
        <v>71</v>
      </c>
      <c r="H589" s="3" t="s">
        <v>25</v>
      </c>
      <c r="I589" s="3" t="s">
        <v>1277</v>
      </c>
      <c r="J589" s="3"/>
      <c r="K589" s="3" t="s">
        <v>19</v>
      </c>
      <c r="L589" s="3" t="s">
        <v>1265</v>
      </c>
      <c r="M589" s="9">
        <v>10</v>
      </c>
      <c r="N589" s="9">
        <v>2024</v>
      </c>
      <c r="O589" s="3" t="s">
        <v>20</v>
      </c>
      <c r="P589" s="9">
        <v>24</v>
      </c>
      <c r="Q589" s="9">
        <f>N589+P589/12</f>
        <v>2026</v>
      </c>
      <c r="R589" s="9">
        <f>Q589+P589/12</f>
        <v>2028</v>
      </c>
      <c r="S589" s="9">
        <f>R589+P589/12</f>
        <v>2030</v>
      </c>
      <c r="T589" s="3" t="s">
        <v>21</v>
      </c>
    </row>
    <row r="590" spans="1:20" x14ac:dyDescent="0.25">
      <c r="A590" s="2" t="str">
        <f>HYPERLINK("https://nddot-ixmultiasset.biprod.cloud/#/asset/inventory/nbibridges/32", "46-115-12.0")</f>
        <v>46-115-12.0</v>
      </c>
      <c r="B590" s="3" t="s">
        <v>26</v>
      </c>
      <c r="C590" s="3" t="s">
        <v>27</v>
      </c>
      <c r="D590" s="3" t="s">
        <v>28</v>
      </c>
      <c r="E590" s="3" t="s">
        <v>15</v>
      </c>
      <c r="F590" s="3" t="s">
        <v>16</v>
      </c>
      <c r="G590" s="3" t="s">
        <v>29</v>
      </c>
      <c r="H590" s="3" t="s">
        <v>25</v>
      </c>
      <c r="I590" s="3" t="s">
        <v>1282</v>
      </c>
      <c r="J590" s="3"/>
      <c r="K590" s="3" t="s">
        <v>19</v>
      </c>
      <c r="L590" s="3" t="s">
        <v>1265</v>
      </c>
      <c r="M590" s="9">
        <v>10</v>
      </c>
      <c r="N590" s="9">
        <v>2024</v>
      </c>
      <c r="O590" s="3" t="s">
        <v>20</v>
      </c>
      <c r="P590" s="9">
        <v>24</v>
      </c>
      <c r="Q590" s="9">
        <f>N590+P590/12</f>
        <v>2026</v>
      </c>
      <c r="R590" s="9">
        <f>Q590+P590/12</f>
        <v>2028</v>
      </c>
      <c r="S590" s="9">
        <f>R590+P590/12</f>
        <v>2030</v>
      </c>
      <c r="T590" s="3" t="s">
        <v>21</v>
      </c>
    </row>
    <row r="591" spans="1:20" x14ac:dyDescent="0.25">
      <c r="A591" s="4" t="str">
        <f>HYPERLINK("https://nddot-ixmultiasset.biprod.cloud/#/asset/inventory/nbibridges/106", "46-115-17.0")</f>
        <v>46-115-17.0</v>
      </c>
      <c r="B591" s="5" t="s">
        <v>70</v>
      </c>
      <c r="C591" s="5" t="s">
        <v>27</v>
      </c>
      <c r="D591" s="5" t="s">
        <v>23</v>
      </c>
      <c r="E591" s="5" t="s">
        <v>15</v>
      </c>
      <c r="F591" s="5" t="s">
        <v>16</v>
      </c>
      <c r="G591" s="5" t="s">
        <v>71</v>
      </c>
      <c r="H591" s="5" t="s">
        <v>25</v>
      </c>
      <c r="I591" s="5" t="s">
        <v>1277</v>
      </c>
      <c r="J591" s="5"/>
      <c r="K591" s="5" t="s">
        <v>19</v>
      </c>
      <c r="L591" s="5" t="s">
        <v>1265</v>
      </c>
      <c r="M591" s="10">
        <v>10</v>
      </c>
      <c r="N591" s="10">
        <v>2024</v>
      </c>
      <c r="O591" s="5" t="s">
        <v>20</v>
      </c>
      <c r="P591" s="10">
        <v>24</v>
      </c>
      <c r="Q591" s="10">
        <f>N591+P591/12</f>
        <v>2026</v>
      </c>
      <c r="R591" s="10">
        <f>Q591+P591/12</f>
        <v>2028</v>
      </c>
      <c r="S591" s="10">
        <f>R591+P591/12</f>
        <v>2030</v>
      </c>
      <c r="T591" s="5" t="s">
        <v>21</v>
      </c>
    </row>
    <row r="592" spans="1:20" x14ac:dyDescent="0.25">
      <c r="A592" s="4" t="str">
        <f>HYPERLINK("https://nddot-ixmultiasset.biprod.cloud/#/asset/inventory/nbibridges/330", "46-116-17.0")</f>
        <v>46-116-17.0</v>
      </c>
      <c r="B592" s="5" t="s">
        <v>168</v>
      </c>
      <c r="C592" s="5" t="s">
        <v>27</v>
      </c>
      <c r="D592" s="5" t="s">
        <v>23</v>
      </c>
      <c r="E592" s="5" t="s">
        <v>15</v>
      </c>
      <c r="F592" s="5" t="s">
        <v>16</v>
      </c>
      <c r="G592" s="5" t="s">
        <v>46</v>
      </c>
      <c r="H592" s="5" t="s">
        <v>18</v>
      </c>
      <c r="I592" s="5" t="s">
        <v>1258</v>
      </c>
      <c r="J592" s="5"/>
      <c r="K592" s="5" t="s">
        <v>19</v>
      </c>
      <c r="L592" s="5" t="s">
        <v>1265</v>
      </c>
      <c r="M592" s="10">
        <v>10</v>
      </c>
      <c r="N592" s="10">
        <v>2024</v>
      </c>
      <c r="O592" s="5" t="s">
        <v>20</v>
      </c>
      <c r="P592" s="10">
        <v>24</v>
      </c>
      <c r="Q592" s="10">
        <f>N592+P592/12</f>
        <v>2026</v>
      </c>
      <c r="R592" s="10">
        <f>Q592+P592/12</f>
        <v>2028</v>
      </c>
      <c r="S592" s="10">
        <f>R592+P592/12</f>
        <v>2030</v>
      </c>
      <c r="T592" s="5" t="s">
        <v>21</v>
      </c>
    </row>
    <row r="593" spans="1:20" x14ac:dyDescent="0.25">
      <c r="A593" s="4" t="str">
        <f>HYPERLINK("https://nddot-ixmultiasset.biprod.cloud/#/asset/inventory/nbibridges/813", "46-117-01.0")</f>
        <v>46-117-01.0</v>
      </c>
      <c r="B593" s="5" t="s">
        <v>281</v>
      </c>
      <c r="C593" s="5" t="s">
        <v>27</v>
      </c>
      <c r="D593" s="5" t="s">
        <v>23</v>
      </c>
      <c r="E593" s="5" t="s">
        <v>15</v>
      </c>
      <c r="F593" s="5" t="s">
        <v>16</v>
      </c>
      <c r="G593" s="5" t="s">
        <v>71</v>
      </c>
      <c r="H593" s="5" t="s">
        <v>25</v>
      </c>
      <c r="I593" s="5" t="s">
        <v>1275</v>
      </c>
      <c r="J593" s="5"/>
      <c r="K593" s="5"/>
      <c r="L593" s="5" t="s">
        <v>1265</v>
      </c>
      <c r="M593" s="10">
        <v>10</v>
      </c>
      <c r="N593" s="10">
        <v>2024</v>
      </c>
      <c r="O593" s="5" t="s">
        <v>20</v>
      </c>
      <c r="P593" s="10">
        <v>24</v>
      </c>
      <c r="Q593" s="10">
        <f>N593+P593/12</f>
        <v>2026</v>
      </c>
      <c r="R593" s="10">
        <f>Q593+P593/12</f>
        <v>2028</v>
      </c>
      <c r="S593" s="10">
        <f>R593+P593/12</f>
        <v>2030</v>
      </c>
      <c r="T593" s="5" t="s">
        <v>21</v>
      </c>
    </row>
    <row r="594" spans="1:20" x14ac:dyDescent="0.25">
      <c r="A594" s="4" t="str">
        <f>HYPERLINK("https://nddot-ixmultiasset.biprod.cloud/#/asset/inventory/nbibridges/1036", "46-117-04.0")</f>
        <v>46-117-04.0</v>
      </c>
      <c r="B594" s="5" t="s">
        <v>354</v>
      </c>
      <c r="C594" s="5" t="s">
        <v>27</v>
      </c>
      <c r="D594" s="5" t="s">
        <v>45</v>
      </c>
      <c r="E594" s="5" t="s">
        <v>15</v>
      </c>
      <c r="F594" s="5" t="s">
        <v>16</v>
      </c>
      <c r="G594" s="5" t="s">
        <v>355</v>
      </c>
      <c r="H594" s="5" t="s">
        <v>25</v>
      </c>
      <c r="I594" s="5" t="s">
        <v>1262</v>
      </c>
      <c r="J594" s="5"/>
      <c r="K594" s="5"/>
      <c r="L594" s="5" t="s">
        <v>1265</v>
      </c>
      <c r="M594" s="10">
        <v>10</v>
      </c>
      <c r="N594" s="10">
        <v>2024</v>
      </c>
      <c r="O594" s="5" t="s">
        <v>20</v>
      </c>
      <c r="P594" s="10">
        <v>24</v>
      </c>
      <c r="Q594" s="10">
        <f>N594+P594/12</f>
        <v>2026</v>
      </c>
      <c r="R594" s="10">
        <f>Q594+P594/12</f>
        <v>2028</v>
      </c>
      <c r="S594" s="10">
        <f>R594+P594/12</f>
        <v>2030</v>
      </c>
      <c r="T594" s="5" t="s">
        <v>21</v>
      </c>
    </row>
    <row r="595" spans="1:20" x14ac:dyDescent="0.25">
      <c r="A595" s="4" t="str">
        <f>HYPERLINK("https://nddot-ixmultiasset.biprod.cloud/#/asset/inventory/nbibridges/1569", "46-117-11.0")</f>
        <v>46-117-11.0</v>
      </c>
      <c r="B595" s="5" t="s">
        <v>490</v>
      </c>
      <c r="C595" s="5" t="s">
        <v>27</v>
      </c>
      <c r="D595" s="5" t="s">
        <v>28</v>
      </c>
      <c r="E595" s="5" t="s">
        <v>15</v>
      </c>
      <c r="F595" s="5" t="s">
        <v>16</v>
      </c>
      <c r="G595" s="5" t="s">
        <v>491</v>
      </c>
      <c r="H595" s="5" t="s">
        <v>18</v>
      </c>
      <c r="I595" s="5" t="s">
        <v>1258</v>
      </c>
      <c r="J595" s="5"/>
      <c r="K595" s="5" t="s">
        <v>19</v>
      </c>
      <c r="L595" s="5" t="s">
        <v>1265</v>
      </c>
      <c r="M595" s="10">
        <v>10</v>
      </c>
      <c r="N595" s="10">
        <v>2024</v>
      </c>
      <c r="O595" s="5" t="s">
        <v>20</v>
      </c>
      <c r="P595" s="10">
        <v>24</v>
      </c>
      <c r="Q595" s="10">
        <f>N595+P595/12</f>
        <v>2026</v>
      </c>
      <c r="R595" s="10">
        <f>Q595+P595/12</f>
        <v>2028</v>
      </c>
      <c r="S595" s="10">
        <f>R595+P595/12</f>
        <v>2030</v>
      </c>
      <c r="T595" s="5" t="s">
        <v>21</v>
      </c>
    </row>
    <row r="596" spans="1:20" x14ac:dyDescent="0.25">
      <c r="A596" s="4" t="str">
        <f>HYPERLINK("https://nddot-ixmultiasset.biprod.cloud/#/asset/inventory/nbibridges/1738", "46-117-12.0")</f>
        <v>46-117-12.0</v>
      </c>
      <c r="B596" s="5" t="s">
        <v>537</v>
      </c>
      <c r="C596" s="5" t="s">
        <v>27</v>
      </c>
      <c r="D596" s="5" t="s">
        <v>28</v>
      </c>
      <c r="E596" s="5" t="s">
        <v>15</v>
      </c>
      <c r="F596" s="5" t="s">
        <v>16</v>
      </c>
      <c r="G596" s="5" t="s">
        <v>338</v>
      </c>
      <c r="H596" s="5" t="s">
        <v>25</v>
      </c>
      <c r="I596" s="5" t="s">
        <v>1252</v>
      </c>
      <c r="J596" s="5"/>
      <c r="K596" s="5"/>
      <c r="L596" s="5" t="s">
        <v>1259</v>
      </c>
      <c r="M596" s="10">
        <v>9</v>
      </c>
      <c r="N596" s="10">
        <v>2024</v>
      </c>
      <c r="O596" s="5" t="s">
        <v>20</v>
      </c>
      <c r="P596" s="10">
        <v>24</v>
      </c>
      <c r="Q596" s="10">
        <f>N596+P596/12</f>
        <v>2026</v>
      </c>
      <c r="R596" s="10">
        <f>Q596+P596/12</f>
        <v>2028</v>
      </c>
      <c r="S596" s="10">
        <f>R596+P596/12</f>
        <v>2030</v>
      </c>
      <c r="T596" s="5" t="s">
        <v>21</v>
      </c>
    </row>
    <row r="597" spans="1:20" x14ac:dyDescent="0.25">
      <c r="A597" s="4" t="str">
        <f>HYPERLINK("https://nddot-ixmultiasset.biprod.cloud/#/asset/inventory/nbibridges/2074", "46-117-16.0")</f>
        <v>46-117-16.0</v>
      </c>
      <c r="B597" s="5" t="s">
        <v>605</v>
      </c>
      <c r="C597" s="5" t="s">
        <v>27</v>
      </c>
      <c r="D597" s="5" t="s">
        <v>23</v>
      </c>
      <c r="E597" s="5" t="s">
        <v>15</v>
      </c>
      <c r="F597" s="5" t="s">
        <v>16</v>
      </c>
      <c r="G597" s="5" t="s">
        <v>24</v>
      </c>
      <c r="H597" s="5" t="s">
        <v>25</v>
      </c>
      <c r="I597" s="5" t="s">
        <v>1275</v>
      </c>
      <c r="J597" s="5"/>
      <c r="K597" s="5"/>
      <c r="L597" s="5" t="s">
        <v>1265</v>
      </c>
      <c r="M597" s="10">
        <v>10</v>
      </c>
      <c r="N597" s="10">
        <v>2024</v>
      </c>
      <c r="O597" s="5" t="s">
        <v>20</v>
      </c>
      <c r="P597" s="10">
        <v>24</v>
      </c>
      <c r="Q597" s="10">
        <f>N597+P597/12</f>
        <v>2026</v>
      </c>
      <c r="R597" s="10">
        <f>Q597+P597/12</f>
        <v>2028</v>
      </c>
      <c r="S597" s="10">
        <f>R597+P597/12</f>
        <v>2030</v>
      </c>
      <c r="T597" s="5" t="s">
        <v>21</v>
      </c>
    </row>
    <row r="598" spans="1:20" x14ac:dyDescent="0.25">
      <c r="A598" s="4" t="str">
        <f>HYPERLINK("https://nddot-ixmultiasset.biprod.cloud/#/asset/inventory/nbibridges/2403", "46-117-16.1")</f>
        <v>46-117-16.1</v>
      </c>
      <c r="B598" s="5" t="s">
        <v>679</v>
      </c>
      <c r="C598" s="5" t="s">
        <v>27</v>
      </c>
      <c r="D598" s="5" t="s">
        <v>23</v>
      </c>
      <c r="E598" s="5" t="s">
        <v>15</v>
      </c>
      <c r="F598" s="5" t="s">
        <v>16</v>
      </c>
      <c r="G598" s="5" t="s">
        <v>338</v>
      </c>
      <c r="H598" s="5" t="s">
        <v>25</v>
      </c>
      <c r="I598" s="5" t="s">
        <v>1262</v>
      </c>
      <c r="J598" s="5"/>
      <c r="K598" s="5"/>
      <c r="L598" s="5" t="s">
        <v>1265</v>
      </c>
      <c r="M598" s="10">
        <v>10</v>
      </c>
      <c r="N598" s="10">
        <v>2024</v>
      </c>
      <c r="O598" s="5" t="s">
        <v>20</v>
      </c>
      <c r="P598" s="10">
        <v>24</v>
      </c>
      <c r="Q598" s="10">
        <f>N598+P598/12</f>
        <v>2026</v>
      </c>
      <c r="R598" s="10">
        <f>Q598+P598/12</f>
        <v>2028</v>
      </c>
      <c r="S598" s="10">
        <f>R598+P598/12</f>
        <v>2030</v>
      </c>
      <c r="T598" s="5" t="s">
        <v>21</v>
      </c>
    </row>
    <row r="599" spans="1:20" x14ac:dyDescent="0.25">
      <c r="A599" s="4" t="str">
        <f>HYPERLINK("https://nddot-ixmultiasset.biprod.cloud/#/asset/inventory/nbibridges/5149", "46-117-25.1")</f>
        <v>46-117-25.1</v>
      </c>
      <c r="B599" s="5" t="s">
        <v>1199</v>
      </c>
      <c r="C599" s="5" t="s">
        <v>27</v>
      </c>
      <c r="D599" s="5" t="s">
        <v>23</v>
      </c>
      <c r="E599" s="5" t="s">
        <v>1200</v>
      </c>
      <c r="F599" s="5" t="s">
        <v>16</v>
      </c>
      <c r="G599" s="5" t="s">
        <v>358</v>
      </c>
      <c r="H599" s="5" t="s">
        <v>25</v>
      </c>
      <c r="I599" s="5" t="s">
        <v>1252</v>
      </c>
      <c r="J599" s="5"/>
      <c r="K599" s="5"/>
      <c r="L599" s="5" t="s">
        <v>1260</v>
      </c>
      <c r="M599" s="10">
        <v>8</v>
      </c>
      <c r="N599" s="10">
        <v>2024</v>
      </c>
      <c r="O599" s="5" t="s">
        <v>20</v>
      </c>
      <c r="P599" s="10">
        <v>24</v>
      </c>
      <c r="Q599" s="10">
        <f>N599+P599/12</f>
        <v>2026</v>
      </c>
      <c r="R599" s="10">
        <f>Q599+P599/12</f>
        <v>2028</v>
      </c>
      <c r="S599" s="10">
        <f>R599+P599/12</f>
        <v>2030</v>
      </c>
      <c r="T599" s="5" t="s">
        <v>21</v>
      </c>
    </row>
    <row r="600" spans="1:20" x14ac:dyDescent="0.25">
      <c r="A600" s="4" t="str">
        <f>HYPERLINK("https://nddot-ixmultiasset.biprod.cloud/#/asset/inventory/nbibridges/3158", "46-118-04.0")</f>
        <v>46-118-04.0</v>
      </c>
      <c r="B600" s="5" t="s">
        <v>812</v>
      </c>
      <c r="C600" s="5" t="s">
        <v>27</v>
      </c>
      <c r="D600" s="5" t="s">
        <v>45</v>
      </c>
      <c r="E600" s="5" t="s">
        <v>15</v>
      </c>
      <c r="F600" s="5" t="s">
        <v>16</v>
      </c>
      <c r="G600" s="5" t="s">
        <v>491</v>
      </c>
      <c r="H600" s="5" t="s">
        <v>18</v>
      </c>
      <c r="I600" s="5" t="s">
        <v>1258</v>
      </c>
      <c r="J600" s="5"/>
      <c r="K600" s="5" t="s">
        <v>120</v>
      </c>
      <c r="L600" s="5" t="s">
        <v>1265</v>
      </c>
      <c r="M600" s="10">
        <v>10</v>
      </c>
      <c r="N600" s="10">
        <v>2024</v>
      </c>
      <c r="O600" s="5" t="s">
        <v>121</v>
      </c>
      <c r="P600" s="10">
        <v>12</v>
      </c>
      <c r="Q600" s="10">
        <f>N600+P600/12</f>
        <v>2025</v>
      </c>
      <c r="R600" s="10">
        <f>Q600+P600/12</f>
        <v>2026</v>
      </c>
      <c r="S600" s="10">
        <f>R600+P600/12</f>
        <v>2027</v>
      </c>
      <c r="T600" s="5" t="s">
        <v>21</v>
      </c>
    </row>
    <row r="601" spans="1:20" x14ac:dyDescent="0.25">
      <c r="A601" s="4" t="str">
        <f>HYPERLINK("https://nddot-ixmultiasset.biprod.cloud/#/asset/inventory/nbibridges/3195", "46-118-12.0")</f>
        <v>46-118-12.0</v>
      </c>
      <c r="B601" s="5" t="s">
        <v>818</v>
      </c>
      <c r="C601" s="5" t="s">
        <v>27</v>
      </c>
      <c r="D601" s="5" t="s">
        <v>158</v>
      </c>
      <c r="E601" s="5" t="s">
        <v>15</v>
      </c>
      <c r="F601" s="5" t="s">
        <v>16</v>
      </c>
      <c r="G601" s="5" t="s">
        <v>91</v>
      </c>
      <c r="H601" s="5" t="s">
        <v>25</v>
      </c>
      <c r="I601" s="5" t="s">
        <v>1262</v>
      </c>
      <c r="J601" s="5"/>
      <c r="K601" s="5"/>
      <c r="L601" s="5" t="s">
        <v>1265</v>
      </c>
      <c r="M601" s="10">
        <v>10</v>
      </c>
      <c r="N601" s="10">
        <v>2024</v>
      </c>
      <c r="O601" s="5" t="s">
        <v>20</v>
      </c>
      <c r="P601" s="10">
        <v>24</v>
      </c>
      <c r="Q601" s="10">
        <f>N601+P601/12</f>
        <v>2026</v>
      </c>
      <c r="R601" s="10">
        <f>Q601+P601/12</f>
        <v>2028</v>
      </c>
      <c r="S601" s="10">
        <f>R601+P601/12</f>
        <v>2030</v>
      </c>
      <c r="T601" s="5" t="s">
        <v>21</v>
      </c>
    </row>
    <row r="602" spans="1:20" x14ac:dyDescent="0.25">
      <c r="A602" s="2" t="str">
        <f>HYPERLINK("https://nddot-ixmultiasset.biprod.cloud/#/asset/inventory/nbibridges/3130", "46-118-13.1")</f>
        <v>46-118-13.1</v>
      </c>
      <c r="B602" s="3" t="s">
        <v>809</v>
      </c>
      <c r="C602" s="3" t="s">
        <v>27</v>
      </c>
      <c r="D602" s="3" t="s">
        <v>23</v>
      </c>
      <c r="E602" s="3" t="s">
        <v>15</v>
      </c>
      <c r="F602" s="3" t="s">
        <v>16</v>
      </c>
      <c r="G602" s="3" t="s">
        <v>140</v>
      </c>
      <c r="H602" s="3" t="s">
        <v>25</v>
      </c>
      <c r="I602" s="3" t="s">
        <v>1258</v>
      </c>
      <c r="J602" s="3"/>
      <c r="K602" s="3" t="s">
        <v>19</v>
      </c>
      <c r="L602" s="3" t="s">
        <v>1265</v>
      </c>
      <c r="M602" s="9">
        <v>10</v>
      </c>
      <c r="N602" s="9">
        <v>2024</v>
      </c>
      <c r="O602" s="3" t="s">
        <v>20</v>
      </c>
      <c r="P602" s="9">
        <v>24</v>
      </c>
      <c r="Q602" s="9">
        <f>N602+P602/12</f>
        <v>2026</v>
      </c>
      <c r="R602" s="9">
        <f>Q602+P602/12</f>
        <v>2028</v>
      </c>
      <c r="S602" s="9">
        <f>R602+P602/12</f>
        <v>2030</v>
      </c>
      <c r="T602" s="3" t="s">
        <v>21</v>
      </c>
    </row>
    <row r="603" spans="1:20" x14ac:dyDescent="0.25">
      <c r="A603" s="2" t="str">
        <f>HYPERLINK("https://nddot-ixmultiasset.biprod.cloud/#/asset/inventory/nbibridges/3398", "46-118-14.0")</f>
        <v>46-118-14.0</v>
      </c>
      <c r="B603" s="3" t="s">
        <v>858</v>
      </c>
      <c r="C603" s="3" t="s">
        <v>27</v>
      </c>
      <c r="D603" s="3" t="s">
        <v>23</v>
      </c>
      <c r="E603" s="3" t="s">
        <v>15</v>
      </c>
      <c r="F603" s="3" t="s">
        <v>16</v>
      </c>
      <c r="G603" s="3" t="s">
        <v>29</v>
      </c>
      <c r="H603" s="3" t="s">
        <v>25</v>
      </c>
      <c r="I603" s="3" t="s">
        <v>1262</v>
      </c>
      <c r="J603" s="3"/>
      <c r="K603" s="3"/>
      <c r="L603" s="3" t="s">
        <v>1265</v>
      </c>
      <c r="M603" s="9">
        <v>10</v>
      </c>
      <c r="N603" s="9">
        <v>2024</v>
      </c>
      <c r="O603" s="3" t="s">
        <v>20</v>
      </c>
      <c r="P603" s="9">
        <v>24</v>
      </c>
      <c r="Q603" s="9">
        <f>N603+P603/12</f>
        <v>2026</v>
      </c>
      <c r="R603" s="9">
        <f>Q603+P603/12</f>
        <v>2028</v>
      </c>
      <c r="S603" s="9">
        <f>R603+P603/12</f>
        <v>2030</v>
      </c>
      <c r="T603" s="3" t="s">
        <v>21</v>
      </c>
    </row>
    <row r="604" spans="1:20" x14ac:dyDescent="0.25">
      <c r="A604" s="2" t="str">
        <f>HYPERLINK("https://nddot-ixmultiasset.biprod.cloud/#/asset/inventory/nbibridges/3367", "46-118-15.0")</f>
        <v>46-118-15.0</v>
      </c>
      <c r="B604" s="3" t="s">
        <v>852</v>
      </c>
      <c r="C604" s="3" t="s">
        <v>27</v>
      </c>
      <c r="D604" s="3" t="s">
        <v>23</v>
      </c>
      <c r="E604" s="3" t="s">
        <v>15</v>
      </c>
      <c r="F604" s="3" t="s">
        <v>16</v>
      </c>
      <c r="G604" s="3" t="s">
        <v>199</v>
      </c>
      <c r="H604" s="3" t="s">
        <v>25</v>
      </c>
      <c r="I604" s="3" t="s">
        <v>1252</v>
      </c>
      <c r="J604" s="3"/>
      <c r="K604" s="3"/>
      <c r="L604" s="3" t="s">
        <v>1265</v>
      </c>
      <c r="M604" s="9">
        <v>10</v>
      </c>
      <c r="N604" s="9">
        <v>2024</v>
      </c>
      <c r="O604" s="3" t="s">
        <v>20</v>
      </c>
      <c r="P604" s="9">
        <v>24</v>
      </c>
      <c r="Q604" s="9">
        <f>N604+P604/12</f>
        <v>2026</v>
      </c>
      <c r="R604" s="9">
        <f>Q604+P604/12</f>
        <v>2028</v>
      </c>
      <c r="S604" s="9">
        <f>R604+P604/12</f>
        <v>2030</v>
      </c>
      <c r="T604" s="3" t="s">
        <v>21</v>
      </c>
    </row>
    <row r="605" spans="1:20" x14ac:dyDescent="0.25">
      <c r="A605" s="4" t="str">
        <f>HYPERLINK("https://nddot-ixmultiasset.biprod.cloud/#/asset/inventory/nbibridges/3679", "46-118-20.0")</f>
        <v>46-118-20.0</v>
      </c>
      <c r="B605" s="5" t="s">
        <v>930</v>
      </c>
      <c r="C605" s="5" t="s">
        <v>27</v>
      </c>
      <c r="D605" s="5" t="s">
        <v>23</v>
      </c>
      <c r="E605" s="5" t="s">
        <v>15</v>
      </c>
      <c r="F605" s="5" t="s">
        <v>16</v>
      </c>
      <c r="G605" s="5" t="s">
        <v>93</v>
      </c>
      <c r="H605" s="5" t="s">
        <v>18</v>
      </c>
      <c r="I605" s="5" t="s">
        <v>1258</v>
      </c>
      <c r="J605" s="5"/>
      <c r="K605" s="5" t="s">
        <v>19</v>
      </c>
      <c r="L605" s="5" t="s">
        <v>1265</v>
      </c>
      <c r="M605" s="10">
        <v>10</v>
      </c>
      <c r="N605" s="10">
        <v>2024</v>
      </c>
      <c r="O605" s="5" t="s">
        <v>20</v>
      </c>
      <c r="P605" s="10">
        <v>24</v>
      </c>
      <c r="Q605" s="10">
        <f>N605+P605/12</f>
        <v>2026</v>
      </c>
      <c r="R605" s="10">
        <f>Q605+P605/12</f>
        <v>2028</v>
      </c>
      <c r="S605" s="10">
        <f>R605+P605/12</f>
        <v>2030</v>
      </c>
      <c r="T605" s="5" t="s">
        <v>21</v>
      </c>
    </row>
    <row r="606" spans="1:20" x14ac:dyDescent="0.25">
      <c r="A606" s="2" t="str">
        <f>HYPERLINK("https://nddot-ixmultiasset.biprod.cloud/#/asset/inventory/nbibridges/4266", "46-119-01.0")</f>
        <v>46-119-01.0</v>
      </c>
      <c r="B606" s="3" t="s">
        <v>1020</v>
      </c>
      <c r="C606" s="3" t="s">
        <v>27</v>
      </c>
      <c r="D606" s="3" t="s">
        <v>167</v>
      </c>
      <c r="E606" s="3" t="s">
        <v>1021</v>
      </c>
      <c r="F606" s="3" t="s">
        <v>16</v>
      </c>
      <c r="G606" s="3" t="s">
        <v>29</v>
      </c>
      <c r="H606" s="3" t="s">
        <v>25</v>
      </c>
      <c r="I606" s="3" t="s">
        <v>1275</v>
      </c>
      <c r="J606" s="3"/>
      <c r="K606" s="3"/>
      <c r="L606" s="3" t="s">
        <v>1269</v>
      </c>
      <c r="M606" s="9">
        <v>10</v>
      </c>
      <c r="N606" s="9">
        <v>2023</v>
      </c>
      <c r="O606" s="3" t="s">
        <v>20</v>
      </c>
      <c r="P606" s="9">
        <v>24</v>
      </c>
      <c r="Q606" s="9">
        <f>N606+P606/12</f>
        <v>2025</v>
      </c>
      <c r="R606" s="9">
        <f>Q606+P606/12</f>
        <v>2027</v>
      </c>
      <c r="S606" s="9">
        <f>R606+P606/12</f>
        <v>2029</v>
      </c>
      <c r="T606" s="3" t="s">
        <v>21</v>
      </c>
    </row>
    <row r="607" spans="1:20" x14ac:dyDescent="0.25">
      <c r="A607" s="2" t="str">
        <f>HYPERLINK("https://nddot-ixmultiasset.biprod.cloud/#/asset/inventory/nbibridges/4244", "46-119-06.0")</f>
        <v>46-119-06.0</v>
      </c>
      <c r="B607" s="3" t="s">
        <v>1015</v>
      </c>
      <c r="C607" s="3" t="s">
        <v>27</v>
      </c>
      <c r="D607" s="3" t="s">
        <v>45</v>
      </c>
      <c r="E607" s="3" t="s">
        <v>15</v>
      </c>
      <c r="F607" s="3" t="s">
        <v>16</v>
      </c>
      <c r="G607" s="3" t="s">
        <v>113</v>
      </c>
      <c r="H607" s="3" t="s">
        <v>25</v>
      </c>
      <c r="I607" s="3" t="s">
        <v>1252</v>
      </c>
      <c r="J607" s="3"/>
      <c r="K607" s="3"/>
      <c r="L607" s="3" t="s">
        <v>1270</v>
      </c>
      <c r="M607" s="9">
        <v>8</v>
      </c>
      <c r="N607" s="9">
        <v>2023</v>
      </c>
      <c r="O607" s="3" t="s">
        <v>20</v>
      </c>
      <c r="P607" s="9">
        <v>24</v>
      </c>
      <c r="Q607" s="9">
        <f>N607+P607/12</f>
        <v>2025</v>
      </c>
      <c r="R607" s="9">
        <f>Q607+P607/12</f>
        <v>2027</v>
      </c>
      <c r="S607" s="9">
        <f>R607+P607/12</f>
        <v>2029</v>
      </c>
      <c r="T607" s="3" t="s">
        <v>21</v>
      </c>
    </row>
    <row r="608" spans="1:20" x14ac:dyDescent="0.25">
      <c r="A608" s="4" t="str">
        <f>HYPERLINK("https://nddot-ixmultiasset.biprod.cloud/#/asset/inventory/nbibridges/4139", "46-119-13.0")</f>
        <v>46-119-13.0</v>
      </c>
      <c r="B608" s="5" t="s">
        <v>1002</v>
      </c>
      <c r="C608" s="5" t="s">
        <v>27</v>
      </c>
      <c r="D608" s="5" t="s">
        <v>167</v>
      </c>
      <c r="E608" s="5" t="s">
        <v>15</v>
      </c>
      <c r="F608" s="5" t="s">
        <v>16</v>
      </c>
      <c r="G608" s="5" t="s">
        <v>780</v>
      </c>
      <c r="H608" s="5" t="s">
        <v>18</v>
      </c>
      <c r="I608" s="5" t="s">
        <v>1258</v>
      </c>
      <c r="J608" s="5"/>
      <c r="K608" s="5" t="s">
        <v>19</v>
      </c>
      <c r="L608" s="5" t="s">
        <v>1265</v>
      </c>
      <c r="M608" s="10">
        <v>10</v>
      </c>
      <c r="N608" s="10">
        <v>2024</v>
      </c>
      <c r="O608" s="5" t="s">
        <v>20</v>
      </c>
      <c r="P608" s="10">
        <v>24</v>
      </c>
      <c r="Q608" s="10">
        <f>N608+P608/12</f>
        <v>2026</v>
      </c>
      <c r="R608" s="10">
        <f>Q608+P608/12</f>
        <v>2028</v>
      </c>
      <c r="S608" s="10">
        <f>R608+P608/12</f>
        <v>2030</v>
      </c>
      <c r="T608" s="5" t="s">
        <v>21</v>
      </c>
    </row>
    <row r="609" spans="1:20" x14ac:dyDescent="0.25">
      <c r="A609" s="4" t="str">
        <f>HYPERLINK("https://nddot-ixmultiasset.biprod.cloud/#/asset/inventory/nbibridges/4391", "46-119-22.0")</f>
        <v>46-119-22.0</v>
      </c>
      <c r="B609" s="5" t="s">
        <v>1042</v>
      </c>
      <c r="C609" s="5" t="s">
        <v>27</v>
      </c>
      <c r="D609" s="5" t="s">
        <v>118</v>
      </c>
      <c r="E609" s="5" t="s">
        <v>15</v>
      </c>
      <c r="F609" s="5" t="s">
        <v>16</v>
      </c>
      <c r="G609" s="5" t="s">
        <v>29</v>
      </c>
      <c r="H609" s="5" t="s">
        <v>25</v>
      </c>
      <c r="I609" s="5" t="s">
        <v>1262</v>
      </c>
      <c r="J609" s="5"/>
      <c r="K609" s="5"/>
      <c r="L609" s="5" t="s">
        <v>1257</v>
      </c>
      <c r="M609" s="10">
        <v>11</v>
      </c>
      <c r="N609" s="10">
        <v>2024</v>
      </c>
      <c r="O609" s="5" t="s">
        <v>20</v>
      </c>
      <c r="P609" s="10">
        <v>24</v>
      </c>
      <c r="Q609" s="10">
        <f>N609+P609/12</f>
        <v>2026</v>
      </c>
      <c r="R609" s="10">
        <f>Q609+P609/12</f>
        <v>2028</v>
      </c>
      <c r="S609" s="10">
        <f>R609+P609/12</f>
        <v>2030</v>
      </c>
      <c r="T609" s="5" t="s">
        <v>21</v>
      </c>
    </row>
    <row r="610" spans="1:20" x14ac:dyDescent="0.25">
      <c r="A610" s="2" t="str">
        <f>HYPERLINK("https://nddot-ixmultiasset.biprod.cloud/#/asset/inventory/nbibridges/4481", "46-119-23.0")</f>
        <v>46-119-23.0</v>
      </c>
      <c r="B610" s="3" t="s">
        <v>1051</v>
      </c>
      <c r="C610" s="3" t="s">
        <v>27</v>
      </c>
      <c r="D610" s="3" t="s">
        <v>118</v>
      </c>
      <c r="E610" s="3" t="s">
        <v>15</v>
      </c>
      <c r="F610" s="3" t="s">
        <v>16</v>
      </c>
      <c r="G610" s="3" t="s">
        <v>39</v>
      </c>
      <c r="H610" s="3" t="s">
        <v>25</v>
      </c>
      <c r="I610" s="3" t="s">
        <v>1252</v>
      </c>
      <c r="J610" s="3"/>
      <c r="K610" s="3"/>
      <c r="L610" s="3" t="s">
        <v>1257</v>
      </c>
      <c r="M610" s="9">
        <v>11</v>
      </c>
      <c r="N610" s="9">
        <v>2024</v>
      </c>
      <c r="O610" s="3" t="s">
        <v>20</v>
      </c>
      <c r="P610" s="9">
        <v>24</v>
      </c>
      <c r="Q610" s="9">
        <f>N610+P610/12</f>
        <v>2026</v>
      </c>
      <c r="R610" s="9">
        <f>Q610+P610/12</f>
        <v>2028</v>
      </c>
      <c r="S610" s="9">
        <f>R610+P610/12</f>
        <v>2030</v>
      </c>
      <c r="T610" s="3" t="s">
        <v>21</v>
      </c>
    </row>
    <row r="611" spans="1:20" x14ac:dyDescent="0.25">
      <c r="A611" s="2" t="str">
        <f>HYPERLINK("https://nddot-ixmultiasset.biprod.cloud/#/asset/inventory/nbibridges/4410", "46-120-01.0")</f>
        <v>46-120-01.0</v>
      </c>
      <c r="B611" s="3" t="s">
        <v>1045</v>
      </c>
      <c r="C611" s="3" t="s">
        <v>27</v>
      </c>
      <c r="D611" s="3" t="s">
        <v>167</v>
      </c>
      <c r="E611" s="3" t="s">
        <v>15</v>
      </c>
      <c r="F611" s="3" t="s">
        <v>16</v>
      </c>
      <c r="G611" s="3" t="s">
        <v>272</v>
      </c>
      <c r="H611" s="3" t="s">
        <v>25</v>
      </c>
      <c r="I611" s="3" t="s">
        <v>1262</v>
      </c>
      <c r="J611" s="3"/>
      <c r="K611" s="3"/>
      <c r="L611" s="3" t="s">
        <v>1265</v>
      </c>
      <c r="M611" s="9">
        <v>10</v>
      </c>
      <c r="N611" s="9">
        <v>2024</v>
      </c>
      <c r="O611" s="3" t="s">
        <v>20</v>
      </c>
      <c r="P611" s="9">
        <v>24</v>
      </c>
      <c r="Q611" s="9">
        <f>N611+P611/12</f>
        <v>2026</v>
      </c>
      <c r="R611" s="9">
        <f>Q611+P611/12</f>
        <v>2028</v>
      </c>
      <c r="S611" s="9">
        <f>R611+P611/12</f>
        <v>2030</v>
      </c>
      <c r="T611" s="3" t="s">
        <v>21</v>
      </c>
    </row>
    <row r="612" spans="1:20" x14ac:dyDescent="0.25">
      <c r="A612" s="4" t="str">
        <f>HYPERLINK("https://nddot-ixmultiasset.biprod.cloud/#/asset/inventory/nbibridges/4504", "46-120-02.0")</f>
        <v>46-120-02.0</v>
      </c>
      <c r="B612" s="5" t="s">
        <v>1061</v>
      </c>
      <c r="C612" s="5" t="s">
        <v>27</v>
      </c>
      <c r="D612" s="5" t="s">
        <v>167</v>
      </c>
      <c r="E612" s="5" t="s">
        <v>15</v>
      </c>
      <c r="F612" s="5" t="s">
        <v>16</v>
      </c>
      <c r="G612" s="5" t="s">
        <v>61</v>
      </c>
      <c r="H612" s="5" t="s">
        <v>25</v>
      </c>
      <c r="I612" s="5" t="s">
        <v>1262</v>
      </c>
      <c r="J612" s="5"/>
      <c r="K612" s="5"/>
      <c r="L612" s="5" t="s">
        <v>1265</v>
      </c>
      <c r="M612" s="10">
        <v>10</v>
      </c>
      <c r="N612" s="10">
        <v>2024</v>
      </c>
      <c r="O612" s="5" t="s">
        <v>20</v>
      </c>
      <c r="P612" s="10">
        <v>24</v>
      </c>
      <c r="Q612" s="10">
        <f>N612+P612/12</f>
        <v>2026</v>
      </c>
      <c r="R612" s="10">
        <f>Q612+P612/12</f>
        <v>2028</v>
      </c>
      <c r="S612" s="10">
        <f>R612+P612/12</f>
        <v>2030</v>
      </c>
      <c r="T612" s="5" t="s">
        <v>21</v>
      </c>
    </row>
    <row r="613" spans="1:20" x14ac:dyDescent="0.25">
      <c r="A613" s="2" t="str">
        <f>HYPERLINK("https://nddot-ixmultiasset.biprod.cloud/#/asset/inventory/nbibridges/4501", "46-120-03.0")</f>
        <v>46-120-03.0</v>
      </c>
      <c r="B613" s="3" t="s">
        <v>1060</v>
      </c>
      <c r="C613" s="3" t="s">
        <v>27</v>
      </c>
      <c r="D613" s="3" t="s">
        <v>167</v>
      </c>
      <c r="E613" s="3" t="s">
        <v>15</v>
      </c>
      <c r="F613" s="3" t="s">
        <v>16</v>
      </c>
      <c r="G613" s="3" t="s">
        <v>152</v>
      </c>
      <c r="H613" s="3" t="s">
        <v>25</v>
      </c>
      <c r="I613" s="3" t="s">
        <v>1262</v>
      </c>
      <c r="J613" s="3"/>
      <c r="K613" s="3"/>
      <c r="L613" s="3" t="s">
        <v>1265</v>
      </c>
      <c r="M613" s="9">
        <v>10</v>
      </c>
      <c r="N613" s="9">
        <v>2024</v>
      </c>
      <c r="O613" s="3" t="s">
        <v>20</v>
      </c>
      <c r="P613" s="9">
        <v>24</v>
      </c>
      <c r="Q613" s="9">
        <f>N613+P613/12</f>
        <v>2026</v>
      </c>
      <c r="R613" s="9">
        <f>Q613+P613/12</f>
        <v>2028</v>
      </c>
      <c r="S613" s="9">
        <f>R613+P613/12</f>
        <v>2030</v>
      </c>
      <c r="T613" s="3" t="s">
        <v>21</v>
      </c>
    </row>
    <row r="614" spans="1:20" x14ac:dyDescent="0.25">
      <c r="A614" s="2" t="str">
        <f>HYPERLINK("https://nddot-ixmultiasset.biprod.cloud/#/asset/inventory/nbibridges/4653", "46-120-03.1")</f>
        <v>46-120-03.1</v>
      </c>
      <c r="B614" s="3" t="s">
        <v>1094</v>
      </c>
      <c r="C614" s="3" t="s">
        <v>27</v>
      </c>
      <c r="D614" s="3" t="s">
        <v>167</v>
      </c>
      <c r="E614" s="3" t="s">
        <v>15</v>
      </c>
      <c r="F614" s="3" t="s">
        <v>16</v>
      </c>
      <c r="G614" s="3" t="s">
        <v>24</v>
      </c>
      <c r="H614" s="3" t="s">
        <v>25</v>
      </c>
      <c r="I614" s="3" t="s">
        <v>1262</v>
      </c>
      <c r="J614" s="3"/>
      <c r="K614" s="3"/>
      <c r="L614" s="3" t="s">
        <v>1265</v>
      </c>
      <c r="M614" s="9">
        <v>10</v>
      </c>
      <c r="N614" s="9">
        <v>2024</v>
      </c>
      <c r="O614" s="3" t="s">
        <v>20</v>
      </c>
      <c r="P614" s="9">
        <v>24</v>
      </c>
      <c r="Q614" s="9">
        <f>N614+P614/12</f>
        <v>2026</v>
      </c>
      <c r="R614" s="9">
        <f>Q614+P614/12</f>
        <v>2028</v>
      </c>
      <c r="S614" s="9">
        <f>R614+P614/12</f>
        <v>2030</v>
      </c>
      <c r="T614" s="3" t="s">
        <v>21</v>
      </c>
    </row>
    <row r="615" spans="1:20" x14ac:dyDescent="0.25">
      <c r="A615" s="2" t="str">
        <f>HYPERLINK("https://nddot-ixmultiasset.biprod.cloud/#/asset/inventory/nbibridges/5072", "46-120-06.0")</f>
        <v>46-120-06.0</v>
      </c>
      <c r="B615" s="3" t="s">
        <v>1163</v>
      </c>
      <c r="C615" s="3" t="s">
        <v>27</v>
      </c>
      <c r="D615" s="3" t="s">
        <v>45</v>
      </c>
      <c r="E615" s="3" t="s">
        <v>15</v>
      </c>
      <c r="F615" s="3" t="s">
        <v>16</v>
      </c>
      <c r="G615" s="3" t="s">
        <v>621</v>
      </c>
      <c r="H615" s="3" t="s">
        <v>18</v>
      </c>
      <c r="I615" s="3" t="s">
        <v>1274</v>
      </c>
      <c r="J615" s="3"/>
      <c r="K615" s="3" t="s">
        <v>19</v>
      </c>
      <c r="L615" s="3" t="s">
        <v>1265</v>
      </c>
      <c r="M615" s="9">
        <v>10</v>
      </c>
      <c r="N615" s="9">
        <v>2024</v>
      </c>
      <c r="O615" s="3" t="s">
        <v>20</v>
      </c>
      <c r="P615" s="9">
        <v>24</v>
      </c>
      <c r="Q615" s="9">
        <f>N615+P615/12</f>
        <v>2026</v>
      </c>
      <c r="R615" s="9">
        <f>Q615+P615/12</f>
        <v>2028</v>
      </c>
      <c r="S615" s="9">
        <f>R615+P615/12</f>
        <v>2030</v>
      </c>
      <c r="T615" s="3" t="s">
        <v>74</v>
      </c>
    </row>
    <row r="616" spans="1:20" x14ac:dyDescent="0.25">
      <c r="A616" s="4" t="str">
        <f>HYPERLINK("https://nddot-ixmultiasset.biprod.cloud/#/asset/inventory/nbibridges/76", "46-120-07.0")</f>
        <v>46-120-07.0</v>
      </c>
      <c r="B616" s="5" t="s">
        <v>44</v>
      </c>
      <c r="C616" s="5" t="s">
        <v>27</v>
      </c>
      <c r="D616" s="5" t="s">
        <v>45</v>
      </c>
      <c r="E616" s="5" t="s">
        <v>15</v>
      </c>
      <c r="F616" s="5" t="s">
        <v>16</v>
      </c>
      <c r="G616" s="5" t="s">
        <v>46</v>
      </c>
      <c r="H616" s="5" t="s">
        <v>18</v>
      </c>
      <c r="I616" s="5" t="s">
        <v>1258</v>
      </c>
      <c r="J616" s="5"/>
      <c r="K616" s="5" t="s">
        <v>19</v>
      </c>
      <c r="L616" s="5" t="s">
        <v>1269</v>
      </c>
      <c r="M616" s="10">
        <v>10</v>
      </c>
      <c r="N616" s="10">
        <v>2023</v>
      </c>
      <c r="O616" s="5" t="s">
        <v>20</v>
      </c>
      <c r="P616" s="10">
        <v>24</v>
      </c>
      <c r="Q616" s="10">
        <f>N616+P616/12</f>
        <v>2025</v>
      </c>
      <c r="R616" s="10">
        <f>Q616+P616/12</f>
        <v>2027</v>
      </c>
      <c r="S616" s="10">
        <f>R616+P616/12</f>
        <v>2029</v>
      </c>
      <c r="T616" s="5" t="s">
        <v>21</v>
      </c>
    </row>
    <row r="617" spans="1:20" x14ac:dyDescent="0.25">
      <c r="A617" s="4" t="str">
        <f>HYPERLINK("https://nddot-ixmultiasset.biprod.cloud/#/asset/inventory/nbibridges/281", "46-120-07.1")</f>
        <v>46-120-07.1</v>
      </c>
      <c r="B617" s="5" t="s">
        <v>141</v>
      </c>
      <c r="C617" s="5" t="s">
        <v>27</v>
      </c>
      <c r="D617" s="5" t="s">
        <v>45</v>
      </c>
      <c r="E617" s="5" t="s">
        <v>15</v>
      </c>
      <c r="F617" s="5" t="s">
        <v>16</v>
      </c>
      <c r="G617" s="5" t="s">
        <v>29</v>
      </c>
      <c r="H617" s="5" t="s">
        <v>25</v>
      </c>
      <c r="I617" s="5" t="s">
        <v>1262</v>
      </c>
      <c r="J617" s="5"/>
      <c r="K617" s="5"/>
      <c r="L617" s="5" t="s">
        <v>1265</v>
      </c>
      <c r="M617" s="10">
        <v>10</v>
      </c>
      <c r="N617" s="10">
        <v>2024</v>
      </c>
      <c r="O617" s="5" t="s">
        <v>20</v>
      </c>
      <c r="P617" s="10">
        <v>24</v>
      </c>
      <c r="Q617" s="10">
        <f>N617+P617/12</f>
        <v>2026</v>
      </c>
      <c r="R617" s="10">
        <f>Q617+P617/12</f>
        <v>2028</v>
      </c>
      <c r="S617" s="10">
        <f>R617+P617/12</f>
        <v>2030</v>
      </c>
      <c r="T617" s="5" t="s">
        <v>21</v>
      </c>
    </row>
    <row r="618" spans="1:20" x14ac:dyDescent="0.25">
      <c r="A618" s="2" t="str">
        <f>HYPERLINK("https://nddot-ixmultiasset.biprod.cloud/#/asset/inventory/nbibridges/328", "46-120-14.0")</f>
        <v>46-120-14.0</v>
      </c>
      <c r="B618" s="3" t="s">
        <v>166</v>
      </c>
      <c r="C618" s="3" t="s">
        <v>27</v>
      </c>
      <c r="D618" s="3" t="s">
        <v>167</v>
      </c>
      <c r="E618" s="3" t="s">
        <v>15</v>
      </c>
      <c r="F618" s="3" t="s">
        <v>16</v>
      </c>
      <c r="G618" s="3" t="s">
        <v>29</v>
      </c>
      <c r="H618" s="3" t="s">
        <v>25</v>
      </c>
      <c r="I618" s="3" t="s">
        <v>1262</v>
      </c>
      <c r="J618" s="3"/>
      <c r="K618" s="3"/>
      <c r="L618" s="3" t="s">
        <v>1265</v>
      </c>
      <c r="M618" s="9">
        <v>10</v>
      </c>
      <c r="N618" s="9">
        <v>2024</v>
      </c>
      <c r="O618" s="3" t="s">
        <v>20</v>
      </c>
      <c r="P618" s="9">
        <v>24</v>
      </c>
      <c r="Q618" s="9">
        <f>N618+P618/12</f>
        <v>2026</v>
      </c>
      <c r="R618" s="9">
        <f>Q618+P618/12</f>
        <v>2028</v>
      </c>
      <c r="S618" s="9">
        <f>R618+P618/12</f>
        <v>2030</v>
      </c>
      <c r="T618" s="3" t="s">
        <v>21</v>
      </c>
    </row>
    <row r="619" spans="1:20" x14ac:dyDescent="0.25">
      <c r="A619" s="4" t="str">
        <f>HYPERLINK("https://nddot-ixmultiasset.biprod.cloud/#/asset/inventory/nbibridges/948", "46-120-20.1")</f>
        <v>46-120-20.1</v>
      </c>
      <c r="B619" s="5" t="s">
        <v>322</v>
      </c>
      <c r="C619" s="5" t="s">
        <v>27</v>
      </c>
      <c r="D619" s="5" t="s">
        <v>118</v>
      </c>
      <c r="E619" s="5" t="s">
        <v>15</v>
      </c>
      <c r="F619" s="5" t="s">
        <v>16</v>
      </c>
      <c r="G619" s="5" t="s">
        <v>29</v>
      </c>
      <c r="H619" s="5" t="s">
        <v>25</v>
      </c>
      <c r="I619" s="5" t="s">
        <v>1262</v>
      </c>
      <c r="J619" s="5"/>
      <c r="K619" s="5" t="s">
        <v>19</v>
      </c>
      <c r="L619" s="5" t="s">
        <v>1265</v>
      </c>
      <c r="M619" s="10">
        <v>10</v>
      </c>
      <c r="N619" s="10">
        <v>2024</v>
      </c>
      <c r="O619" s="5" t="s">
        <v>20</v>
      </c>
      <c r="P619" s="10">
        <v>24</v>
      </c>
      <c r="Q619" s="10">
        <f>N619+P619/12</f>
        <v>2026</v>
      </c>
      <c r="R619" s="10">
        <f>Q619+P619/12</f>
        <v>2028</v>
      </c>
      <c r="S619" s="10">
        <f>R619+P619/12</f>
        <v>2030</v>
      </c>
      <c r="T619" s="5" t="s">
        <v>21</v>
      </c>
    </row>
    <row r="620" spans="1:20" x14ac:dyDescent="0.25">
      <c r="A620" s="4" t="str">
        <f>HYPERLINK("https://nddot-ixmultiasset.biprod.cloud/#/asset/inventory/nbibridges/895", "46-121-09.0")</f>
        <v>46-121-09.0</v>
      </c>
      <c r="B620" s="5" t="s">
        <v>303</v>
      </c>
      <c r="C620" s="5" t="s">
        <v>27</v>
      </c>
      <c r="D620" s="5" t="s">
        <v>23</v>
      </c>
      <c r="E620" s="5" t="s">
        <v>15</v>
      </c>
      <c r="F620" s="5" t="s">
        <v>16</v>
      </c>
      <c r="G620" s="5" t="s">
        <v>46</v>
      </c>
      <c r="H620" s="5" t="s">
        <v>25</v>
      </c>
      <c r="I620" s="5" t="s">
        <v>1258</v>
      </c>
      <c r="J620" s="5"/>
      <c r="K620" s="5" t="s">
        <v>19</v>
      </c>
      <c r="L620" s="5" t="s">
        <v>1265</v>
      </c>
      <c r="M620" s="10">
        <v>10</v>
      </c>
      <c r="N620" s="10">
        <v>2024</v>
      </c>
      <c r="O620" s="5" t="s">
        <v>20</v>
      </c>
      <c r="P620" s="10">
        <v>24</v>
      </c>
      <c r="Q620" s="10">
        <f>N620+P620/12</f>
        <v>2026</v>
      </c>
      <c r="R620" s="10">
        <f>Q620+P620/12</f>
        <v>2028</v>
      </c>
      <c r="S620" s="10">
        <f>R620+P620/12</f>
        <v>2030</v>
      </c>
      <c r="T620" s="5" t="s">
        <v>21</v>
      </c>
    </row>
    <row r="621" spans="1:20" x14ac:dyDescent="0.25">
      <c r="A621" s="4" t="str">
        <f>HYPERLINK("https://nddot-ixmultiasset.biprod.cloud/#/asset/inventory/nbibridges/1365", "46-121-17.0")</f>
        <v>46-121-17.0</v>
      </c>
      <c r="B621" s="5" t="s">
        <v>437</v>
      </c>
      <c r="C621" s="5" t="s">
        <v>27</v>
      </c>
      <c r="D621" s="5" t="s">
        <v>118</v>
      </c>
      <c r="E621" s="5" t="s">
        <v>15</v>
      </c>
      <c r="F621" s="5" t="s">
        <v>16</v>
      </c>
      <c r="G621" s="5" t="s">
        <v>176</v>
      </c>
      <c r="H621" s="5" t="s">
        <v>25</v>
      </c>
      <c r="I621" s="5" t="s">
        <v>1252</v>
      </c>
      <c r="J621" s="5"/>
      <c r="K621" s="5"/>
      <c r="L621" s="5" t="s">
        <v>1265</v>
      </c>
      <c r="M621" s="10">
        <v>10</v>
      </c>
      <c r="N621" s="10">
        <v>2024</v>
      </c>
      <c r="O621" s="5" t="s">
        <v>35</v>
      </c>
      <c r="P621" s="10">
        <v>48</v>
      </c>
      <c r="Q621" s="10">
        <f>N621+P621/12</f>
        <v>2028</v>
      </c>
      <c r="R621" s="10">
        <f>Q621+P621/12</f>
        <v>2032</v>
      </c>
      <c r="S621" s="10">
        <f>R621+P621/12</f>
        <v>2036</v>
      </c>
      <c r="T621" s="5" t="s">
        <v>21</v>
      </c>
    </row>
    <row r="622" spans="1:20" x14ac:dyDescent="0.25">
      <c r="A622" s="4" t="str">
        <f>HYPERLINK("https://nddot-ixmultiasset.biprod.cloud/#/asset/inventory/nbibridges/1483", "46-122-05.0")</f>
        <v>46-122-05.0</v>
      </c>
      <c r="B622" s="5" t="s">
        <v>461</v>
      </c>
      <c r="C622" s="5" t="s">
        <v>27</v>
      </c>
      <c r="D622" s="5" t="s">
        <v>167</v>
      </c>
      <c r="E622" s="5" t="s">
        <v>15</v>
      </c>
      <c r="F622" s="5" t="s">
        <v>16</v>
      </c>
      <c r="G622" s="5" t="s">
        <v>126</v>
      </c>
      <c r="H622" s="5" t="s">
        <v>25</v>
      </c>
      <c r="I622" s="5" t="s">
        <v>1262</v>
      </c>
      <c r="J622" s="5"/>
      <c r="K622" s="5"/>
      <c r="L622" s="5" t="s">
        <v>1265</v>
      </c>
      <c r="M622" s="10">
        <v>10</v>
      </c>
      <c r="N622" s="10">
        <v>2024</v>
      </c>
      <c r="O622" s="5" t="s">
        <v>20</v>
      </c>
      <c r="P622" s="10">
        <v>24</v>
      </c>
      <c r="Q622" s="10">
        <f>N622+P622/12</f>
        <v>2026</v>
      </c>
      <c r="R622" s="10">
        <f>Q622+P622/12</f>
        <v>2028</v>
      </c>
      <c r="S622" s="10">
        <f>R622+P622/12</f>
        <v>2030</v>
      </c>
      <c r="T622" s="5" t="s">
        <v>21</v>
      </c>
    </row>
    <row r="623" spans="1:20" x14ac:dyDescent="0.25">
      <c r="A623" s="4" t="str">
        <f>HYPERLINK("https://nddot-ixmultiasset.biprod.cloud/#/asset/inventory/nbibridges/2114", "46-122-07.0")</f>
        <v>46-122-07.0</v>
      </c>
      <c r="B623" s="5" t="s">
        <v>615</v>
      </c>
      <c r="C623" s="5" t="s">
        <v>27</v>
      </c>
      <c r="D623" s="5" t="s">
        <v>45</v>
      </c>
      <c r="E623" s="5" t="s">
        <v>15</v>
      </c>
      <c r="F623" s="5" t="s">
        <v>16</v>
      </c>
      <c r="G623" s="5" t="s">
        <v>156</v>
      </c>
      <c r="H623" s="5" t="s">
        <v>25</v>
      </c>
      <c r="I623" s="5" t="s">
        <v>1262</v>
      </c>
      <c r="J623" s="5"/>
      <c r="K623" s="5"/>
      <c r="L623" s="5" t="s">
        <v>1265</v>
      </c>
      <c r="M623" s="10">
        <v>10</v>
      </c>
      <c r="N623" s="10">
        <v>2024</v>
      </c>
      <c r="O623" s="5" t="s">
        <v>20</v>
      </c>
      <c r="P623" s="10">
        <v>24</v>
      </c>
      <c r="Q623" s="10">
        <f>N623+P623/12</f>
        <v>2026</v>
      </c>
      <c r="R623" s="10">
        <f>Q623+P623/12</f>
        <v>2028</v>
      </c>
      <c r="S623" s="10">
        <f>R623+P623/12</f>
        <v>2030</v>
      </c>
      <c r="T623" s="5" t="s">
        <v>21</v>
      </c>
    </row>
    <row r="624" spans="1:20" x14ac:dyDescent="0.25">
      <c r="A624" s="4" t="str">
        <f>HYPERLINK("https://nddot-ixmultiasset.biprod.cloud/#/asset/inventory/nbibridges/2095", "46-122-08.0")</f>
        <v>46-122-08.0</v>
      </c>
      <c r="B624" s="5" t="s">
        <v>611</v>
      </c>
      <c r="C624" s="5" t="s">
        <v>27</v>
      </c>
      <c r="D624" s="5" t="s">
        <v>45</v>
      </c>
      <c r="E624" s="5" t="s">
        <v>15</v>
      </c>
      <c r="F624" s="5" t="s">
        <v>16</v>
      </c>
      <c r="G624" s="5" t="s">
        <v>91</v>
      </c>
      <c r="H624" s="5" t="s">
        <v>18</v>
      </c>
      <c r="I624" s="5" t="s">
        <v>1258</v>
      </c>
      <c r="J624" s="5"/>
      <c r="K624" s="5" t="s">
        <v>19</v>
      </c>
      <c r="L624" s="5" t="s">
        <v>1265</v>
      </c>
      <c r="M624" s="10">
        <v>10</v>
      </c>
      <c r="N624" s="10">
        <v>2024</v>
      </c>
      <c r="O624" s="5" t="s">
        <v>20</v>
      </c>
      <c r="P624" s="10">
        <v>24</v>
      </c>
      <c r="Q624" s="10">
        <f>N624+P624/12</f>
        <v>2026</v>
      </c>
      <c r="R624" s="10">
        <f>Q624+P624/12</f>
        <v>2028</v>
      </c>
      <c r="S624" s="10">
        <f>R624+P624/12</f>
        <v>2030</v>
      </c>
      <c r="T624" s="5" t="s">
        <v>21</v>
      </c>
    </row>
    <row r="625" spans="1:20" x14ac:dyDescent="0.25">
      <c r="A625" s="4" t="str">
        <f>HYPERLINK("https://nddot-ixmultiasset.biprod.cloud/#/asset/inventory/nbibridges/2919", "46-122-11.0")</f>
        <v>46-122-11.0</v>
      </c>
      <c r="B625" s="5" t="s">
        <v>771</v>
      </c>
      <c r="C625" s="5" t="s">
        <v>27</v>
      </c>
      <c r="D625" s="5" t="s">
        <v>158</v>
      </c>
      <c r="E625" s="5" t="s">
        <v>15</v>
      </c>
      <c r="F625" s="5" t="s">
        <v>16</v>
      </c>
      <c r="G625" s="5" t="s">
        <v>540</v>
      </c>
      <c r="H625" s="5" t="s">
        <v>25</v>
      </c>
      <c r="I625" s="5" t="s">
        <v>1275</v>
      </c>
      <c r="J625" s="5"/>
      <c r="K625" s="5" t="s">
        <v>19</v>
      </c>
      <c r="L625" s="5" t="s">
        <v>1265</v>
      </c>
      <c r="M625" s="10">
        <v>10</v>
      </c>
      <c r="N625" s="10">
        <v>2024</v>
      </c>
      <c r="O625" s="5" t="s">
        <v>20</v>
      </c>
      <c r="P625" s="10">
        <v>24</v>
      </c>
      <c r="Q625" s="10">
        <f>N625+P625/12</f>
        <v>2026</v>
      </c>
      <c r="R625" s="10">
        <f>Q625+P625/12</f>
        <v>2028</v>
      </c>
      <c r="S625" s="10">
        <f>R625+P625/12</f>
        <v>2030</v>
      </c>
      <c r="T625" s="5" t="s">
        <v>21</v>
      </c>
    </row>
    <row r="626" spans="1:20" x14ac:dyDescent="0.25">
      <c r="A626" s="4" t="str">
        <f>HYPERLINK("https://nddot-ixmultiasset.biprod.cloud/#/asset/inventory/nbibridges/2819", "46-122-12.0")</f>
        <v>46-122-12.0</v>
      </c>
      <c r="B626" s="5" t="s">
        <v>753</v>
      </c>
      <c r="C626" s="5" t="s">
        <v>27</v>
      </c>
      <c r="D626" s="5" t="s">
        <v>158</v>
      </c>
      <c r="E626" s="5" t="s">
        <v>15</v>
      </c>
      <c r="F626" s="5" t="s">
        <v>16</v>
      </c>
      <c r="G626" s="5" t="s">
        <v>34</v>
      </c>
      <c r="H626" s="5" t="s">
        <v>25</v>
      </c>
      <c r="I626" s="5" t="s">
        <v>1262</v>
      </c>
      <c r="J626" s="5"/>
      <c r="K626" s="5"/>
      <c r="L626" s="5" t="s">
        <v>1265</v>
      </c>
      <c r="M626" s="10">
        <v>10</v>
      </c>
      <c r="N626" s="10">
        <v>2024</v>
      </c>
      <c r="O626" s="5" t="s">
        <v>20</v>
      </c>
      <c r="P626" s="10">
        <v>24</v>
      </c>
      <c r="Q626" s="10">
        <f>N626+P626/12</f>
        <v>2026</v>
      </c>
      <c r="R626" s="10">
        <f>Q626+P626/12</f>
        <v>2028</v>
      </c>
      <c r="S626" s="10">
        <f>R626+P626/12</f>
        <v>2030</v>
      </c>
      <c r="T626" s="5" t="s">
        <v>21</v>
      </c>
    </row>
    <row r="627" spans="1:20" x14ac:dyDescent="0.25">
      <c r="A627" s="4" t="str">
        <f>HYPERLINK("https://nddot-ixmultiasset.biprod.cloud/#/asset/inventory/nbibridges/2870", "46-122-16.0")</f>
        <v>46-122-16.0</v>
      </c>
      <c r="B627" s="5" t="s">
        <v>763</v>
      </c>
      <c r="C627" s="5" t="s">
        <v>27</v>
      </c>
      <c r="D627" s="5" t="s">
        <v>118</v>
      </c>
      <c r="E627" s="5" t="s">
        <v>15</v>
      </c>
      <c r="F627" s="5" t="s">
        <v>16</v>
      </c>
      <c r="G627" s="5" t="s">
        <v>154</v>
      </c>
      <c r="H627" s="5" t="s">
        <v>25</v>
      </c>
      <c r="I627" s="5" t="s">
        <v>1275</v>
      </c>
      <c r="J627" s="5"/>
      <c r="K627" s="5"/>
      <c r="L627" s="5" t="s">
        <v>1265</v>
      </c>
      <c r="M627" s="10">
        <v>10</v>
      </c>
      <c r="N627" s="10">
        <v>2024</v>
      </c>
      <c r="O627" s="5" t="s">
        <v>20</v>
      </c>
      <c r="P627" s="10">
        <v>24</v>
      </c>
      <c r="Q627" s="10">
        <f>N627+P627/12</f>
        <v>2026</v>
      </c>
      <c r="R627" s="10">
        <f>Q627+P627/12</f>
        <v>2028</v>
      </c>
      <c r="S627" s="10">
        <f>R627+P627/12</f>
        <v>2030</v>
      </c>
      <c r="T627" s="5" t="s">
        <v>21</v>
      </c>
    </row>
    <row r="628" spans="1:20" x14ac:dyDescent="0.25">
      <c r="A628" s="4" t="str">
        <f>HYPERLINK("https://nddot-ixmultiasset.biprod.cloud/#/asset/inventory/nbibridges/2828", "46-122-16.1")</f>
        <v>46-122-16.1</v>
      </c>
      <c r="B628" s="5" t="s">
        <v>755</v>
      </c>
      <c r="C628" s="5" t="s">
        <v>27</v>
      </c>
      <c r="D628" s="5" t="s">
        <v>118</v>
      </c>
      <c r="E628" s="5" t="s">
        <v>15</v>
      </c>
      <c r="F628" s="5" t="s">
        <v>16</v>
      </c>
      <c r="G628" s="5" t="s">
        <v>31</v>
      </c>
      <c r="H628" s="5" t="s">
        <v>25</v>
      </c>
      <c r="I628" s="5" t="s">
        <v>1252</v>
      </c>
      <c r="J628" s="5"/>
      <c r="K628" s="5"/>
      <c r="L628" s="5" t="s">
        <v>1259</v>
      </c>
      <c r="M628" s="10">
        <v>9</v>
      </c>
      <c r="N628" s="10">
        <v>2024</v>
      </c>
      <c r="O628" s="5" t="s">
        <v>20</v>
      </c>
      <c r="P628" s="10">
        <v>24</v>
      </c>
      <c r="Q628" s="10">
        <f>N628+P628/12</f>
        <v>2026</v>
      </c>
      <c r="R628" s="10">
        <f>Q628+P628/12</f>
        <v>2028</v>
      </c>
      <c r="S628" s="10">
        <f>R628+P628/12</f>
        <v>2030</v>
      </c>
      <c r="T628" s="5" t="s">
        <v>21</v>
      </c>
    </row>
    <row r="629" spans="1:20" x14ac:dyDescent="0.25">
      <c r="A629" s="4" t="str">
        <f>HYPERLINK("https://nddot-ixmultiasset.biprod.cloud/#/asset/inventory/nbibridges/3187", "46-122-18.0")</f>
        <v>46-122-18.0</v>
      </c>
      <c r="B629" s="5" t="s">
        <v>816</v>
      </c>
      <c r="C629" s="5" t="s">
        <v>27</v>
      </c>
      <c r="D629" s="5" t="s">
        <v>118</v>
      </c>
      <c r="E629" s="5" t="s">
        <v>15</v>
      </c>
      <c r="F629" s="5" t="s">
        <v>16</v>
      </c>
      <c r="G629" s="5" t="s">
        <v>93</v>
      </c>
      <c r="H629" s="5" t="s">
        <v>18</v>
      </c>
      <c r="I629" s="5" t="s">
        <v>1258</v>
      </c>
      <c r="J629" s="5"/>
      <c r="K629" s="5" t="s">
        <v>19</v>
      </c>
      <c r="L629" s="5" t="s">
        <v>1265</v>
      </c>
      <c r="M629" s="10">
        <v>10</v>
      </c>
      <c r="N629" s="10">
        <v>2024</v>
      </c>
      <c r="O629" s="5" t="s">
        <v>20</v>
      </c>
      <c r="P629" s="10">
        <v>24</v>
      </c>
      <c r="Q629" s="10">
        <f>N629+P629/12</f>
        <v>2026</v>
      </c>
      <c r="R629" s="10">
        <f>Q629+P629/12</f>
        <v>2028</v>
      </c>
      <c r="S629" s="10">
        <f>R629+P629/12</f>
        <v>2030</v>
      </c>
      <c r="T629" s="5" t="s">
        <v>21</v>
      </c>
    </row>
    <row r="630" spans="1:20" x14ac:dyDescent="0.25">
      <c r="A630" s="4" t="str">
        <f>HYPERLINK("https://nddot-ixmultiasset.biprod.cloud/#/asset/inventory/nbibridges/3570", "46-122-19.0")</f>
        <v>46-122-19.0</v>
      </c>
      <c r="B630" s="5" t="s">
        <v>902</v>
      </c>
      <c r="C630" s="5" t="s">
        <v>27</v>
      </c>
      <c r="D630" s="5" t="s">
        <v>118</v>
      </c>
      <c r="E630" s="5" t="s">
        <v>15</v>
      </c>
      <c r="F630" s="5" t="s">
        <v>16</v>
      </c>
      <c r="G630" s="5" t="s">
        <v>183</v>
      </c>
      <c r="H630" s="5" t="s">
        <v>25</v>
      </c>
      <c r="I630" s="5" t="s">
        <v>1262</v>
      </c>
      <c r="J630" s="5"/>
      <c r="K630" s="5"/>
      <c r="L630" s="5" t="s">
        <v>1265</v>
      </c>
      <c r="M630" s="10">
        <v>10</v>
      </c>
      <c r="N630" s="10">
        <v>2024</v>
      </c>
      <c r="O630" s="5" t="s">
        <v>20</v>
      </c>
      <c r="P630" s="10">
        <v>24</v>
      </c>
      <c r="Q630" s="10">
        <f>N630+P630/12</f>
        <v>2026</v>
      </c>
      <c r="R630" s="10">
        <f>Q630+P630/12</f>
        <v>2028</v>
      </c>
      <c r="S630" s="10">
        <f>R630+P630/12</f>
        <v>2030</v>
      </c>
      <c r="T630" s="5" t="s">
        <v>21</v>
      </c>
    </row>
    <row r="631" spans="1:20" x14ac:dyDescent="0.25">
      <c r="A631" s="4" t="str">
        <f>HYPERLINK("https://nddot-ixmultiasset.biprod.cloud/#/asset/inventory/nbibridges/3517", "46-123-16.0")</f>
        <v>46-123-16.0</v>
      </c>
      <c r="B631" s="5" t="s">
        <v>892</v>
      </c>
      <c r="C631" s="5" t="s">
        <v>27</v>
      </c>
      <c r="D631" s="5" t="s">
        <v>118</v>
      </c>
      <c r="E631" s="5" t="s">
        <v>15</v>
      </c>
      <c r="F631" s="5" t="s">
        <v>16</v>
      </c>
      <c r="G631" s="5" t="s">
        <v>181</v>
      </c>
      <c r="H631" s="5" t="s">
        <v>25</v>
      </c>
      <c r="I631" s="5" t="s">
        <v>1282</v>
      </c>
      <c r="J631" s="5"/>
      <c r="K631" s="5"/>
      <c r="L631" s="5" t="s">
        <v>1265</v>
      </c>
      <c r="M631" s="10">
        <v>10</v>
      </c>
      <c r="N631" s="10">
        <v>2024</v>
      </c>
      <c r="O631" s="5" t="s">
        <v>20</v>
      </c>
      <c r="P631" s="10">
        <v>24</v>
      </c>
      <c r="Q631" s="10">
        <f>N631+P631/12</f>
        <v>2026</v>
      </c>
      <c r="R631" s="10">
        <f>Q631+P631/12</f>
        <v>2028</v>
      </c>
      <c r="S631" s="10">
        <f>R631+P631/12</f>
        <v>2030</v>
      </c>
      <c r="T631" s="5" t="s">
        <v>21</v>
      </c>
    </row>
    <row r="632" spans="1:20" x14ac:dyDescent="0.25">
      <c r="A632" s="2" t="str">
        <f>HYPERLINK("https://nddot-ixmultiasset.biprod.cloud/#/asset/inventory/nbibridges/3505", "46-123-16.1")</f>
        <v>46-123-16.1</v>
      </c>
      <c r="B632" s="3" t="s">
        <v>886</v>
      </c>
      <c r="C632" s="3" t="s">
        <v>27</v>
      </c>
      <c r="D632" s="3" t="s">
        <v>118</v>
      </c>
      <c r="E632" s="3" t="s">
        <v>15</v>
      </c>
      <c r="F632" s="3" t="s">
        <v>16</v>
      </c>
      <c r="G632" s="3" t="s">
        <v>181</v>
      </c>
      <c r="H632" s="3" t="s">
        <v>25</v>
      </c>
      <c r="I632" s="3" t="s">
        <v>1282</v>
      </c>
      <c r="J632" s="3"/>
      <c r="K632" s="3"/>
      <c r="L632" s="3" t="s">
        <v>1265</v>
      </c>
      <c r="M632" s="9">
        <v>10</v>
      </c>
      <c r="N632" s="9">
        <v>2024</v>
      </c>
      <c r="O632" s="3" t="s">
        <v>20</v>
      </c>
      <c r="P632" s="9">
        <v>24</v>
      </c>
      <c r="Q632" s="9">
        <f>N632+P632/12</f>
        <v>2026</v>
      </c>
      <c r="R632" s="9">
        <f>Q632+P632/12</f>
        <v>2028</v>
      </c>
      <c r="S632" s="9">
        <f>R632+P632/12</f>
        <v>2030</v>
      </c>
      <c r="T632" s="3" t="s">
        <v>21</v>
      </c>
    </row>
    <row r="633" spans="1:20" x14ac:dyDescent="0.25">
      <c r="A633" s="4" t="str">
        <f>HYPERLINK("https://nddot-ixmultiasset.biprod.cloud/#/asset/inventory/nbibridges/5175", "46-123-27.2")</f>
        <v>46-123-27.2</v>
      </c>
      <c r="B633" s="5" t="s">
        <v>1212</v>
      </c>
      <c r="C633" s="5" t="s">
        <v>27</v>
      </c>
      <c r="D633" s="5" t="s">
        <v>214</v>
      </c>
      <c r="E633" s="5" t="s">
        <v>1213</v>
      </c>
      <c r="F633" s="5" t="s">
        <v>16</v>
      </c>
      <c r="G633" s="5" t="s">
        <v>358</v>
      </c>
      <c r="H633" s="5" t="s">
        <v>25</v>
      </c>
      <c r="I633" s="5" t="s">
        <v>1252</v>
      </c>
      <c r="J633" s="5"/>
      <c r="K633" s="5"/>
      <c r="L633" s="5" t="s">
        <v>1264</v>
      </c>
      <c r="M633" s="10">
        <v>5</v>
      </c>
      <c r="N633" s="10">
        <v>2024</v>
      </c>
      <c r="O633" s="5" t="s">
        <v>20</v>
      </c>
      <c r="P633" s="10">
        <v>24</v>
      </c>
      <c r="Q633" s="10">
        <f>N633+P633/12</f>
        <v>2026</v>
      </c>
      <c r="R633" s="10">
        <f>Q633+P633/12</f>
        <v>2028</v>
      </c>
      <c r="S633" s="10">
        <f>R633+P633/12</f>
        <v>2030</v>
      </c>
      <c r="T633" s="5" t="s">
        <v>21</v>
      </c>
    </row>
    <row r="634" spans="1:20" x14ac:dyDescent="0.25">
      <c r="A634" s="4" t="str">
        <f>HYPERLINK("https://nddot-ixmultiasset.biprod.cloud/#/asset/inventory/nbibridges/4031", "46-124-08.0")</f>
        <v>46-124-08.0</v>
      </c>
      <c r="B634" s="5" t="s">
        <v>989</v>
      </c>
      <c r="C634" s="5" t="s">
        <v>27</v>
      </c>
      <c r="D634" s="5" t="s">
        <v>167</v>
      </c>
      <c r="E634" s="5" t="s">
        <v>15</v>
      </c>
      <c r="F634" s="5" t="s">
        <v>16</v>
      </c>
      <c r="G634" s="5" t="s">
        <v>355</v>
      </c>
      <c r="H634" s="5" t="s">
        <v>25</v>
      </c>
      <c r="I634" s="5" t="s">
        <v>1262</v>
      </c>
      <c r="J634" s="5"/>
      <c r="K634" s="5"/>
      <c r="L634" s="5" t="s">
        <v>1259</v>
      </c>
      <c r="M634" s="10">
        <v>9</v>
      </c>
      <c r="N634" s="10">
        <v>2024</v>
      </c>
      <c r="O634" s="5" t="s">
        <v>20</v>
      </c>
      <c r="P634" s="10">
        <v>24</v>
      </c>
      <c r="Q634" s="10">
        <f>N634+P634/12</f>
        <v>2026</v>
      </c>
      <c r="R634" s="10">
        <f>Q634+P634/12</f>
        <v>2028</v>
      </c>
      <c r="S634" s="10">
        <f>R634+P634/12</f>
        <v>2030</v>
      </c>
      <c r="T634" s="5" t="s">
        <v>21</v>
      </c>
    </row>
    <row r="635" spans="1:20" x14ac:dyDescent="0.25">
      <c r="A635" s="4" t="str">
        <f>HYPERLINK("https://nddot-ixmultiasset.biprod.cloud/#/asset/inventory/nbibridges/4003", "46-124-13.0")</f>
        <v>46-124-13.0</v>
      </c>
      <c r="B635" s="5" t="s">
        <v>983</v>
      </c>
      <c r="C635" s="5" t="s">
        <v>27</v>
      </c>
      <c r="D635" s="5" t="s">
        <v>118</v>
      </c>
      <c r="E635" s="5" t="s">
        <v>15</v>
      </c>
      <c r="F635" s="5" t="s">
        <v>16</v>
      </c>
      <c r="G635" s="5" t="s">
        <v>178</v>
      </c>
      <c r="H635" s="5" t="s">
        <v>25</v>
      </c>
      <c r="I635" s="5" t="s">
        <v>1262</v>
      </c>
      <c r="J635" s="5"/>
      <c r="K635" s="5"/>
      <c r="L635" s="5" t="s">
        <v>1265</v>
      </c>
      <c r="M635" s="10">
        <v>10</v>
      </c>
      <c r="N635" s="10">
        <v>2024</v>
      </c>
      <c r="O635" s="5" t="s">
        <v>20</v>
      </c>
      <c r="P635" s="10">
        <v>24</v>
      </c>
      <c r="Q635" s="10">
        <f>N635+P635/12</f>
        <v>2026</v>
      </c>
      <c r="R635" s="10">
        <f>Q635+P635/12</f>
        <v>2028</v>
      </c>
      <c r="S635" s="10">
        <f>R635+P635/12</f>
        <v>2030</v>
      </c>
      <c r="T635" s="5" t="s">
        <v>21</v>
      </c>
    </row>
    <row r="636" spans="1:20" x14ac:dyDescent="0.25">
      <c r="A636" s="2" t="str">
        <f>HYPERLINK("https://nddot-ixmultiasset.biprod.cloud/#/asset/inventory/nbibridges/3979", "46-124-15.0")</f>
        <v>46-124-15.0</v>
      </c>
      <c r="B636" s="3" t="s">
        <v>980</v>
      </c>
      <c r="C636" s="3" t="s">
        <v>27</v>
      </c>
      <c r="D636" s="3" t="s">
        <v>118</v>
      </c>
      <c r="E636" s="3" t="s">
        <v>15</v>
      </c>
      <c r="F636" s="3" t="s">
        <v>16</v>
      </c>
      <c r="G636" s="3" t="s">
        <v>195</v>
      </c>
      <c r="H636" s="3" t="s">
        <v>18</v>
      </c>
      <c r="I636" s="3" t="s">
        <v>1274</v>
      </c>
      <c r="J636" s="3"/>
      <c r="K636" s="3" t="s">
        <v>19</v>
      </c>
      <c r="L636" s="3" t="s">
        <v>1265</v>
      </c>
      <c r="M636" s="9">
        <v>10</v>
      </c>
      <c r="N636" s="9">
        <v>2024</v>
      </c>
      <c r="O636" s="3" t="s">
        <v>20</v>
      </c>
      <c r="P636" s="9">
        <v>24</v>
      </c>
      <c r="Q636" s="9">
        <f>N636+P636/12</f>
        <v>2026</v>
      </c>
      <c r="R636" s="9">
        <f>Q636+P636/12</f>
        <v>2028</v>
      </c>
      <c r="S636" s="9">
        <f>R636+P636/12</f>
        <v>2030</v>
      </c>
      <c r="T636" s="3" t="s">
        <v>74</v>
      </c>
    </row>
    <row r="637" spans="1:20" x14ac:dyDescent="0.25">
      <c r="A637" s="4" t="str">
        <f>HYPERLINK("https://nddot-ixmultiasset.biprod.cloud/#/asset/inventory/nbibridges/4283", "46-124-15.1")</f>
        <v>46-124-15.1</v>
      </c>
      <c r="B637" s="5" t="s">
        <v>1022</v>
      </c>
      <c r="C637" s="5" t="s">
        <v>27</v>
      </c>
      <c r="D637" s="5" t="s">
        <v>118</v>
      </c>
      <c r="E637" s="5" t="s">
        <v>15</v>
      </c>
      <c r="F637" s="5" t="s">
        <v>16</v>
      </c>
      <c r="G637" s="5" t="s">
        <v>140</v>
      </c>
      <c r="H637" s="5" t="s">
        <v>18</v>
      </c>
      <c r="I637" s="5" t="s">
        <v>1258</v>
      </c>
      <c r="J637" s="5"/>
      <c r="K637" s="5" t="s">
        <v>19</v>
      </c>
      <c r="L637" s="5" t="s">
        <v>1265</v>
      </c>
      <c r="M637" s="10">
        <v>10</v>
      </c>
      <c r="N637" s="10">
        <v>2024</v>
      </c>
      <c r="O637" s="5" t="s">
        <v>20</v>
      </c>
      <c r="P637" s="10">
        <v>24</v>
      </c>
      <c r="Q637" s="10">
        <f>N637+P637/12</f>
        <v>2026</v>
      </c>
      <c r="R637" s="10">
        <f>Q637+P637/12</f>
        <v>2028</v>
      </c>
      <c r="S637" s="10">
        <f>R637+P637/12</f>
        <v>2030</v>
      </c>
      <c r="T637" s="5" t="s">
        <v>21</v>
      </c>
    </row>
    <row r="638" spans="1:20" x14ac:dyDescent="0.25">
      <c r="A638" s="2" t="str">
        <f>HYPERLINK("https://nddot-ixmultiasset.biprod.cloud/#/asset/inventory/nbibridges/4597", "46-125-25.0")</f>
        <v>46-125-25.0</v>
      </c>
      <c r="B638" s="3" t="s">
        <v>1085</v>
      </c>
      <c r="C638" s="3" t="s">
        <v>27</v>
      </c>
      <c r="D638" s="3" t="s">
        <v>214</v>
      </c>
      <c r="E638" s="3" t="s">
        <v>15</v>
      </c>
      <c r="F638" s="3" t="s">
        <v>16</v>
      </c>
      <c r="G638" s="3" t="s">
        <v>484</v>
      </c>
      <c r="H638" s="3" t="s">
        <v>25</v>
      </c>
      <c r="I638" s="3" t="s">
        <v>1252</v>
      </c>
      <c r="J638" s="3"/>
      <c r="K638" s="3"/>
      <c r="L638" s="3" t="s">
        <v>1257</v>
      </c>
      <c r="M638" s="9">
        <v>11</v>
      </c>
      <c r="N638" s="9">
        <v>2024</v>
      </c>
      <c r="O638" s="3" t="s">
        <v>20</v>
      </c>
      <c r="P638" s="9">
        <v>24</v>
      </c>
      <c r="Q638" s="9">
        <f>N638+P638/12</f>
        <v>2026</v>
      </c>
      <c r="R638" s="9">
        <f>Q638+P638/12</f>
        <v>2028</v>
      </c>
      <c r="S638" s="9">
        <f>R638+P638/12</f>
        <v>2030</v>
      </c>
      <c r="T638" s="3" t="s">
        <v>21</v>
      </c>
    </row>
    <row r="639" spans="1:20" x14ac:dyDescent="0.25">
      <c r="A639" s="2" t="str">
        <f>HYPERLINK("https://nddot-ixmultiasset.biprod.cloud/#/asset/inventory/nbibridges/4484", "46-125-26.0")</f>
        <v>46-125-26.0</v>
      </c>
      <c r="B639" s="3" t="s">
        <v>1053</v>
      </c>
      <c r="C639" s="3" t="s">
        <v>27</v>
      </c>
      <c r="D639" s="3" t="s">
        <v>214</v>
      </c>
      <c r="E639" s="3" t="s">
        <v>15</v>
      </c>
      <c r="F639" s="3" t="s">
        <v>16</v>
      </c>
      <c r="G639" s="3" t="s">
        <v>338</v>
      </c>
      <c r="H639" s="3" t="s">
        <v>18</v>
      </c>
      <c r="I639" s="3" t="s">
        <v>1258</v>
      </c>
      <c r="J639" s="3"/>
      <c r="K639" s="3" t="s">
        <v>19</v>
      </c>
      <c r="L639" s="3" t="s">
        <v>1257</v>
      </c>
      <c r="M639" s="9">
        <v>11</v>
      </c>
      <c r="N639" s="9">
        <v>2024</v>
      </c>
      <c r="O639" s="3" t="s">
        <v>20</v>
      </c>
      <c r="P639" s="9">
        <v>24</v>
      </c>
      <c r="Q639" s="9">
        <f>N639+P639/12</f>
        <v>2026</v>
      </c>
      <c r="R639" s="9">
        <f>Q639+P639/12</f>
        <v>2028</v>
      </c>
      <c r="S639" s="9">
        <f>R639+P639/12</f>
        <v>2030</v>
      </c>
      <c r="T639" s="3" t="s">
        <v>21</v>
      </c>
    </row>
    <row r="640" spans="1:20" x14ac:dyDescent="0.25">
      <c r="A640" s="4" t="str">
        <f>HYPERLINK("https://nddot-ixmultiasset.biprod.cloud/#/asset/inventory/nbibridges/4987", "47-105-31.0")</f>
        <v>47-105-31.0</v>
      </c>
      <c r="B640" s="5" t="s">
        <v>1149</v>
      </c>
      <c r="C640" s="5" t="s">
        <v>63</v>
      </c>
      <c r="D640" s="5" t="s">
        <v>388</v>
      </c>
      <c r="E640" s="5" t="s">
        <v>15</v>
      </c>
      <c r="F640" s="5" t="s">
        <v>16</v>
      </c>
      <c r="G640" s="5" t="s">
        <v>113</v>
      </c>
      <c r="H640" s="5" t="s">
        <v>25</v>
      </c>
      <c r="I640" s="5" t="s">
        <v>1262</v>
      </c>
      <c r="J640" s="5"/>
      <c r="K640" s="5"/>
      <c r="L640" s="5" t="s">
        <v>1269</v>
      </c>
      <c r="M640" s="10">
        <v>10</v>
      </c>
      <c r="N640" s="10">
        <v>2023</v>
      </c>
      <c r="O640" s="5" t="s">
        <v>20</v>
      </c>
      <c r="P640" s="10">
        <v>24</v>
      </c>
      <c r="Q640" s="10">
        <f>N640+P640/12</f>
        <v>2025</v>
      </c>
      <c r="R640" s="10">
        <f>Q640+P640/12</f>
        <v>2027</v>
      </c>
      <c r="S640" s="10">
        <f>R640+P640/12</f>
        <v>2029</v>
      </c>
      <c r="T640" s="5" t="s">
        <v>21</v>
      </c>
    </row>
    <row r="641" spans="1:20" x14ac:dyDescent="0.25">
      <c r="A641" s="4" t="str">
        <f>HYPERLINK("https://nddot-ixmultiasset.biprod.cloud/#/asset/inventory/nbibridges/4768", "47-117-00.0")</f>
        <v>47-117-00.0</v>
      </c>
      <c r="B641" s="5" t="s">
        <v>1119</v>
      </c>
      <c r="C641" s="5" t="s">
        <v>63</v>
      </c>
      <c r="D641" s="5" t="s">
        <v>64</v>
      </c>
      <c r="E641" s="5" t="s">
        <v>15</v>
      </c>
      <c r="F641" s="5" t="s">
        <v>16</v>
      </c>
      <c r="G641" s="5" t="s">
        <v>56</v>
      </c>
      <c r="H641" s="5" t="s">
        <v>25</v>
      </c>
      <c r="I641" s="5" t="s">
        <v>1262</v>
      </c>
      <c r="J641" s="5"/>
      <c r="K641" s="5"/>
      <c r="L641" s="5" t="s">
        <v>1269</v>
      </c>
      <c r="M641" s="10">
        <v>10</v>
      </c>
      <c r="N641" s="10">
        <v>2023</v>
      </c>
      <c r="O641" s="5" t="s">
        <v>20</v>
      </c>
      <c r="P641" s="10">
        <v>24</v>
      </c>
      <c r="Q641" s="10">
        <f>N641+P641/12</f>
        <v>2025</v>
      </c>
      <c r="R641" s="10">
        <f>Q641+P641/12</f>
        <v>2027</v>
      </c>
      <c r="S641" s="10">
        <f>R641+P641/12</f>
        <v>2029</v>
      </c>
      <c r="T641" s="5" t="s">
        <v>21</v>
      </c>
    </row>
    <row r="642" spans="1:20" x14ac:dyDescent="0.25">
      <c r="A642" s="4" t="str">
        <f>HYPERLINK("https://nddot-ixmultiasset.biprod.cloud/#/asset/inventory/nbibridges/4861", "47-118-01.0")</f>
        <v>47-118-01.0</v>
      </c>
      <c r="B642" s="5" t="s">
        <v>1127</v>
      </c>
      <c r="C642" s="5" t="s">
        <v>63</v>
      </c>
      <c r="D642" s="5" t="s">
        <v>64</v>
      </c>
      <c r="E642" s="5" t="s">
        <v>1128</v>
      </c>
      <c r="F642" s="5" t="s">
        <v>16</v>
      </c>
      <c r="G642" s="5" t="s">
        <v>917</v>
      </c>
      <c r="H642" s="5" t="s">
        <v>94</v>
      </c>
      <c r="I642" s="5" t="s">
        <v>1274</v>
      </c>
      <c r="J642" s="5"/>
      <c r="K642" s="5" t="s">
        <v>95</v>
      </c>
      <c r="L642" s="5"/>
      <c r="M642" s="10"/>
      <c r="N642" s="10"/>
      <c r="O642" s="5" t="s">
        <v>96</v>
      </c>
      <c r="P642" s="10">
        <v>0</v>
      </c>
      <c r="Q642" s="10">
        <f>N642+P642/12</f>
        <v>0</v>
      </c>
      <c r="R642" s="10">
        <f>Q642+P642/12</f>
        <v>0</v>
      </c>
      <c r="S642" s="10">
        <f>R642+P642/12</f>
        <v>0</v>
      </c>
      <c r="T642" s="5" t="s">
        <v>21</v>
      </c>
    </row>
    <row r="643" spans="1:20" x14ac:dyDescent="0.25">
      <c r="A643" s="4" t="str">
        <f>HYPERLINK("https://nddot-ixmultiasset.biprod.cloud/#/asset/inventory/nbibridges/102", "47-119-03.0")</f>
        <v>47-119-03.0</v>
      </c>
      <c r="B643" s="5" t="s">
        <v>62</v>
      </c>
      <c r="C643" s="5" t="s">
        <v>63</v>
      </c>
      <c r="D643" s="5" t="s">
        <v>64</v>
      </c>
      <c r="E643" s="5" t="s">
        <v>65</v>
      </c>
      <c r="F643" s="5" t="s">
        <v>16</v>
      </c>
      <c r="G643" s="5" t="s">
        <v>66</v>
      </c>
      <c r="H643" s="5" t="s">
        <v>25</v>
      </c>
      <c r="I643" s="5" t="s">
        <v>1262</v>
      </c>
      <c r="J643" s="5"/>
      <c r="K643" s="5"/>
      <c r="L643" s="5" t="s">
        <v>1269</v>
      </c>
      <c r="M643" s="10">
        <v>10</v>
      </c>
      <c r="N643" s="10">
        <v>2023</v>
      </c>
      <c r="O643" s="5" t="s">
        <v>20</v>
      </c>
      <c r="P643" s="10">
        <v>24</v>
      </c>
      <c r="Q643" s="10">
        <f>N643+P643/12</f>
        <v>2025</v>
      </c>
      <c r="R643" s="10">
        <f>Q643+P643/12</f>
        <v>2027</v>
      </c>
      <c r="S643" s="10">
        <f>R643+P643/12</f>
        <v>2029</v>
      </c>
      <c r="T643" s="5" t="s">
        <v>21</v>
      </c>
    </row>
    <row r="644" spans="1:20" x14ac:dyDescent="0.25">
      <c r="A644" s="4" t="str">
        <f>HYPERLINK("https://nddot-ixmultiasset.biprod.cloud/#/asset/inventory/nbibridges/299", "47-121-04.0")</f>
        <v>47-121-04.0</v>
      </c>
      <c r="B644" s="5" t="s">
        <v>153</v>
      </c>
      <c r="C644" s="5" t="s">
        <v>63</v>
      </c>
      <c r="D644" s="5" t="s">
        <v>64</v>
      </c>
      <c r="E644" s="5" t="s">
        <v>15</v>
      </c>
      <c r="F644" s="5" t="s">
        <v>16</v>
      </c>
      <c r="G644" s="5" t="s">
        <v>154</v>
      </c>
      <c r="H644" s="5" t="s">
        <v>25</v>
      </c>
      <c r="I644" s="5" t="s">
        <v>1275</v>
      </c>
      <c r="J644" s="5"/>
      <c r="K644" s="5"/>
      <c r="L644" s="5" t="s">
        <v>1260</v>
      </c>
      <c r="M644" s="10">
        <v>8</v>
      </c>
      <c r="N644" s="10">
        <v>2024</v>
      </c>
      <c r="O644" s="5" t="s">
        <v>20</v>
      </c>
      <c r="P644" s="10">
        <v>24</v>
      </c>
      <c r="Q644" s="10">
        <f>N644+P644/12</f>
        <v>2026</v>
      </c>
      <c r="R644" s="10">
        <f>Q644+P644/12</f>
        <v>2028</v>
      </c>
      <c r="S644" s="10">
        <f>R644+P644/12</f>
        <v>2030</v>
      </c>
      <c r="T644" s="5" t="s">
        <v>21</v>
      </c>
    </row>
    <row r="645" spans="1:20" x14ac:dyDescent="0.25">
      <c r="A645" s="4" t="str">
        <f>HYPERLINK("https://nddot-ixmultiasset.biprod.cloud/#/asset/inventory/nbibridges/679", "47-122-06.1")</f>
        <v>47-122-06.1</v>
      </c>
      <c r="B645" s="5" t="s">
        <v>249</v>
      </c>
      <c r="C645" s="5" t="s">
        <v>63</v>
      </c>
      <c r="D645" s="5" t="s">
        <v>64</v>
      </c>
      <c r="E645" s="5" t="s">
        <v>65</v>
      </c>
      <c r="F645" s="5" t="s">
        <v>16</v>
      </c>
      <c r="G645" s="5" t="s">
        <v>61</v>
      </c>
      <c r="H645" s="5" t="s">
        <v>25</v>
      </c>
      <c r="I645" s="5" t="s">
        <v>1262</v>
      </c>
      <c r="J645" s="5"/>
      <c r="K645" s="5"/>
      <c r="L645" s="5" t="s">
        <v>1260</v>
      </c>
      <c r="M645" s="10">
        <v>8</v>
      </c>
      <c r="N645" s="10">
        <v>2024</v>
      </c>
      <c r="O645" s="5" t="s">
        <v>20</v>
      </c>
      <c r="P645" s="10">
        <v>24</v>
      </c>
      <c r="Q645" s="10">
        <f>N645+P645/12</f>
        <v>2026</v>
      </c>
      <c r="R645" s="10">
        <f>Q645+P645/12</f>
        <v>2028</v>
      </c>
      <c r="S645" s="10">
        <f>R645+P645/12</f>
        <v>2030</v>
      </c>
      <c r="T645" s="5" t="s">
        <v>21</v>
      </c>
    </row>
    <row r="646" spans="1:20" x14ac:dyDescent="0.25">
      <c r="A646" s="2" t="str">
        <f>HYPERLINK("https://nddot-ixmultiasset.biprod.cloud/#/asset/inventory/nbibridges/599", "47-122-07.0")</f>
        <v>47-122-07.0</v>
      </c>
      <c r="B646" s="3" t="s">
        <v>237</v>
      </c>
      <c r="C646" s="3" t="s">
        <v>63</v>
      </c>
      <c r="D646" s="3" t="s">
        <v>64</v>
      </c>
      <c r="E646" s="3" t="s">
        <v>65</v>
      </c>
      <c r="F646" s="3" t="s">
        <v>16</v>
      </c>
      <c r="G646" s="3" t="s">
        <v>238</v>
      </c>
      <c r="H646" s="3" t="s">
        <v>25</v>
      </c>
      <c r="I646" s="3" t="s">
        <v>1282</v>
      </c>
      <c r="J646" s="3"/>
      <c r="K646" s="3"/>
      <c r="L646" s="3" t="s">
        <v>1270</v>
      </c>
      <c r="M646" s="9">
        <v>8</v>
      </c>
      <c r="N646" s="9">
        <v>2023</v>
      </c>
      <c r="O646" s="3" t="s">
        <v>20</v>
      </c>
      <c r="P646" s="9">
        <v>24</v>
      </c>
      <c r="Q646" s="9">
        <f>N646+P646/12</f>
        <v>2025</v>
      </c>
      <c r="R646" s="9">
        <f>Q646+P646/12</f>
        <v>2027</v>
      </c>
      <c r="S646" s="9">
        <f>R646+P646/12</f>
        <v>2029</v>
      </c>
      <c r="T646" s="3" t="s">
        <v>21</v>
      </c>
    </row>
    <row r="647" spans="1:20" x14ac:dyDescent="0.25">
      <c r="A647" s="2" t="str">
        <f>HYPERLINK("https://nddot-ixmultiasset.biprod.cloud/#/asset/inventory/nbibridges/858", "47-123-08.0")</f>
        <v>47-123-08.0</v>
      </c>
      <c r="B647" s="3" t="s">
        <v>295</v>
      </c>
      <c r="C647" s="3" t="s">
        <v>63</v>
      </c>
      <c r="D647" s="3" t="s">
        <v>64</v>
      </c>
      <c r="E647" s="3" t="s">
        <v>65</v>
      </c>
      <c r="F647" s="3" t="s">
        <v>16</v>
      </c>
      <c r="G647" s="3" t="s">
        <v>181</v>
      </c>
      <c r="H647" s="3" t="s">
        <v>18</v>
      </c>
      <c r="I647" s="3" t="s">
        <v>1262</v>
      </c>
      <c r="J647" s="3"/>
      <c r="K647" s="3"/>
      <c r="L647" s="3" t="s">
        <v>1260</v>
      </c>
      <c r="M647" s="9">
        <v>8</v>
      </c>
      <c r="N647" s="9">
        <v>2024</v>
      </c>
      <c r="O647" s="3" t="s">
        <v>20</v>
      </c>
      <c r="P647" s="9">
        <v>24</v>
      </c>
      <c r="Q647" s="9">
        <f>N647+P647/12</f>
        <v>2026</v>
      </c>
      <c r="R647" s="9">
        <f>Q647+P647/12</f>
        <v>2028</v>
      </c>
      <c r="S647" s="9">
        <f>R647+P647/12</f>
        <v>2030</v>
      </c>
      <c r="T647" s="3" t="s">
        <v>21</v>
      </c>
    </row>
    <row r="648" spans="1:20" x14ac:dyDescent="0.25">
      <c r="A648" s="2" t="str">
        <f>HYPERLINK("https://nddot-ixmultiasset.biprod.cloud/#/asset/inventory/nbibridges/1407", "47-125-09.0")</f>
        <v>47-125-09.0</v>
      </c>
      <c r="B648" s="3" t="s">
        <v>446</v>
      </c>
      <c r="C648" s="3" t="s">
        <v>63</v>
      </c>
      <c r="D648" s="3" t="s">
        <v>64</v>
      </c>
      <c r="E648" s="3" t="s">
        <v>65</v>
      </c>
      <c r="F648" s="3" t="s">
        <v>16</v>
      </c>
      <c r="G648" s="3" t="s">
        <v>181</v>
      </c>
      <c r="H648" s="3" t="s">
        <v>25</v>
      </c>
      <c r="I648" s="3" t="s">
        <v>1262</v>
      </c>
      <c r="J648" s="3"/>
      <c r="K648" s="3"/>
      <c r="L648" s="3" t="s">
        <v>1270</v>
      </c>
      <c r="M648" s="9">
        <v>8</v>
      </c>
      <c r="N648" s="9">
        <v>2023</v>
      </c>
      <c r="O648" s="3" t="s">
        <v>20</v>
      </c>
      <c r="P648" s="9">
        <v>24</v>
      </c>
      <c r="Q648" s="9">
        <f>N648+P648/12</f>
        <v>2025</v>
      </c>
      <c r="R648" s="9">
        <f>Q648+P648/12</f>
        <v>2027</v>
      </c>
      <c r="S648" s="9">
        <f>R648+P648/12</f>
        <v>2029</v>
      </c>
      <c r="T648" s="3" t="s">
        <v>21</v>
      </c>
    </row>
    <row r="649" spans="1:20" x14ac:dyDescent="0.25">
      <c r="A649" s="2" t="str">
        <f>HYPERLINK("https://nddot-ixmultiasset.biprod.cloud/#/asset/inventory/nbibridges/1811", "47-126-15.0")</f>
        <v>47-126-15.0</v>
      </c>
      <c r="B649" s="3" t="s">
        <v>561</v>
      </c>
      <c r="C649" s="3" t="s">
        <v>63</v>
      </c>
      <c r="D649" s="3" t="s">
        <v>64</v>
      </c>
      <c r="E649" s="3" t="s">
        <v>65</v>
      </c>
      <c r="F649" s="3" t="s">
        <v>16</v>
      </c>
      <c r="G649" s="3" t="s">
        <v>81</v>
      </c>
      <c r="H649" s="3" t="s">
        <v>25</v>
      </c>
      <c r="I649" s="3" t="s">
        <v>1275</v>
      </c>
      <c r="J649" s="3"/>
      <c r="K649" s="3" t="s">
        <v>19</v>
      </c>
      <c r="L649" s="3" t="s">
        <v>1260</v>
      </c>
      <c r="M649" s="9">
        <v>8</v>
      </c>
      <c r="N649" s="9">
        <v>2024</v>
      </c>
      <c r="O649" s="3" t="s">
        <v>20</v>
      </c>
      <c r="P649" s="9">
        <v>24</v>
      </c>
      <c r="Q649" s="9">
        <f>N649+P649/12</f>
        <v>2026</v>
      </c>
      <c r="R649" s="9">
        <f>Q649+P649/12</f>
        <v>2028</v>
      </c>
      <c r="S649" s="9">
        <f>R649+P649/12</f>
        <v>2030</v>
      </c>
      <c r="T649" s="3" t="s">
        <v>21</v>
      </c>
    </row>
    <row r="650" spans="1:20" x14ac:dyDescent="0.25">
      <c r="A650" s="4" t="str">
        <f>HYPERLINK("https://nddot-ixmultiasset.biprod.cloud/#/asset/inventory/nbibridges/1727", "47-127-18.0")</f>
        <v>47-127-18.0</v>
      </c>
      <c r="B650" s="5" t="s">
        <v>534</v>
      </c>
      <c r="C650" s="5" t="s">
        <v>63</v>
      </c>
      <c r="D650" s="5" t="s">
        <v>64</v>
      </c>
      <c r="E650" s="5" t="s">
        <v>15</v>
      </c>
      <c r="F650" s="5" t="s">
        <v>16</v>
      </c>
      <c r="G650" s="5" t="s">
        <v>43</v>
      </c>
      <c r="H650" s="5" t="s">
        <v>18</v>
      </c>
      <c r="I650" s="5" t="s">
        <v>1282</v>
      </c>
      <c r="J650" s="5"/>
      <c r="K650" s="5" t="s">
        <v>202</v>
      </c>
      <c r="L650" s="5" t="s">
        <v>1273</v>
      </c>
      <c r="M650" s="10">
        <v>5</v>
      </c>
      <c r="N650" s="10">
        <v>2025</v>
      </c>
      <c r="O650" s="5" t="s">
        <v>20</v>
      </c>
      <c r="P650" s="10">
        <v>24</v>
      </c>
      <c r="Q650" s="10">
        <f>N650+P650/12</f>
        <v>2027</v>
      </c>
      <c r="R650" s="10">
        <f>Q650+P650/12</f>
        <v>2029</v>
      </c>
      <c r="S650" s="10">
        <f>R650+P650/12</f>
        <v>2031</v>
      </c>
      <c r="T650" s="5" t="s">
        <v>21</v>
      </c>
    </row>
    <row r="651" spans="1:20" x14ac:dyDescent="0.25">
      <c r="A651" s="4" t="str">
        <f>HYPERLINK("https://nddot-ixmultiasset.biprod.cloud/#/asset/inventory/nbibridges/2370", "47-128-22.0")</f>
        <v>47-128-22.0</v>
      </c>
      <c r="B651" s="5" t="s">
        <v>669</v>
      </c>
      <c r="C651" s="5" t="s">
        <v>63</v>
      </c>
      <c r="D651" s="5" t="s">
        <v>64</v>
      </c>
      <c r="E651" s="5" t="s">
        <v>55</v>
      </c>
      <c r="F651" s="5" t="s">
        <v>16</v>
      </c>
      <c r="G651" s="5" t="s">
        <v>408</v>
      </c>
      <c r="H651" s="5" t="s">
        <v>25</v>
      </c>
      <c r="I651" s="5" t="s">
        <v>1277</v>
      </c>
      <c r="J651" s="5"/>
      <c r="K651" s="5" t="s">
        <v>19</v>
      </c>
      <c r="L651" s="5" t="s">
        <v>1269</v>
      </c>
      <c r="M651" s="10">
        <v>10</v>
      </c>
      <c r="N651" s="10">
        <v>2023</v>
      </c>
      <c r="O651" s="5" t="s">
        <v>20</v>
      </c>
      <c r="P651" s="10">
        <v>24</v>
      </c>
      <c r="Q651" s="10">
        <f>N651+P651/12</f>
        <v>2025</v>
      </c>
      <c r="R651" s="10">
        <f>Q651+P651/12</f>
        <v>2027</v>
      </c>
      <c r="S651" s="10">
        <f>R651+P651/12</f>
        <v>2029</v>
      </c>
      <c r="T651" s="5" t="s">
        <v>21</v>
      </c>
    </row>
    <row r="652" spans="1:20" x14ac:dyDescent="0.25">
      <c r="A652" s="2" t="str">
        <f>HYPERLINK("https://nddot-ixmultiasset.biprod.cloud/#/asset/inventory/nbibridges/2617", "47-129-24.1")</f>
        <v>47-129-24.1</v>
      </c>
      <c r="B652" s="3" t="s">
        <v>717</v>
      </c>
      <c r="C652" s="3" t="s">
        <v>63</v>
      </c>
      <c r="D652" s="3" t="s">
        <v>64</v>
      </c>
      <c r="E652" s="3" t="s">
        <v>65</v>
      </c>
      <c r="F652" s="3" t="s">
        <v>16</v>
      </c>
      <c r="G652" s="3" t="s">
        <v>408</v>
      </c>
      <c r="H652" s="3" t="s">
        <v>25</v>
      </c>
      <c r="I652" s="3" t="s">
        <v>1275</v>
      </c>
      <c r="J652" s="3"/>
      <c r="K652" s="3" t="s">
        <v>19</v>
      </c>
      <c r="L652" s="3" t="s">
        <v>1260</v>
      </c>
      <c r="M652" s="9">
        <v>8</v>
      </c>
      <c r="N652" s="9">
        <v>2024</v>
      </c>
      <c r="O652" s="3" t="s">
        <v>20</v>
      </c>
      <c r="P652" s="9">
        <v>24</v>
      </c>
      <c r="Q652" s="9">
        <f>N652+P652/12</f>
        <v>2026</v>
      </c>
      <c r="R652" s="9">
        <f>Q652+P652/12</f>
        <v>2028</v>
      </c>
      <c r="S652" s="9">
        <f>R652+P652/12</f>
        <v>2030</v>
      </c>
      <c r="T652" s="3" t="s">
        <v>21</v>
      </c>
    </row>
    <row r="653" spans="1:20" x14ac:dyDescent="0.25">
      <c r="A653" s="4" t="str">
        <f>HYPERLINK("https://nddot-ixmultiasset.biprod.cloud/#/asset/inventory/nbibridges/2909", "47-130-05.0")</f>
        <v>47-130-05.0</v>
      </c>
      <c r="B653" s="5" t="s">
        <v>769</v>
      </c>
      <c r="C653" s="5" t="s">
        <v>63</v>
      </c>
      <c r="D653" s="5" t="s">
        <v>98</v>
      </c>
      <c r="E653" s="5" t="s">
        <v>15</v>
      </c>
      <c r="F653" s="5" t="s">
        <v>16</v>
      </c>
      <c r="G653" s="5" t="s">
        <v>632</v>
      </c>
      <c r="H653" s="5" t="s">
        <v>18</v>
      </c>
      <c r="I653" s="5" t="s">
        <v>1262</v>
      </c>
      <c r="J653" s="5"/>
      <c r="K653" s="5"/>
      <c r="L653" s="5" t="s">
        <v>1269</v>
      </c>
      <c r="M653" s="10">
        <v>10</v>
      </c>
      <c r="N653" s="10">
        <v>2023</v>
      </c>
      <c r="O653" s="5" t="s">
        <v>20</v>
      </c>
      <c r="P653" s="10">
        <v>24</v>
      </c>
      <c r="Q653" s="10">
        <f>N653+P653/12</f>
        <v>2025</v>
      </c>
      <c r="R653" s="10">
        <f>Q653+P653/12</f>
        <v>2027</v>
      </c>
      <c r="S653" s="10">
        <f>R653+P653/12</f>
        <v>2029</v>
      </c>
      <c r="T653" s="5" t="s">
        <v>21</v>
      </c>
    </row>
    <row r="654" spans="1:20" x14ac:dyDescent="0.25">
      <c r="A654" s="2" t="str">
        <f>HYPERLINK("https://nddot-ixmultiasset.biprod.cloud/#/asset/inventory/nbibridges/3323", "47-130-22.0")</f>
        <v>47-130-22.0</v>
      </c>
      <c r="B654" s="3" t="s">
        <v>841</v>
      </c>
      <c r="C654" s="3" t="s">
        <v>63</v>
      </c>
      <c r="D654" s="3" t="s">
        <v>64</v>
      </c>
      <c r="E654" s="3" t="s">
        <v>65</v>
      </c>
      <c r="F654" s="3" t="s">
        <v>16</v>
      </c>
      <c r="G654" s="3" t="s">
        <v>408</v>
      </c>
      <c r="H654" s="3" t="s">
        <v>25</v>
      </c>
      <c r="I654" s="3" t="s">
        <v>1275</v>
      </c>
      <c r="J654" s="3"/>
      <c r="K654" s="3" t="s">
        <v>19</v>
      </c>
      <c r="L654" s="3" t="s">
        <v>1260</v>
      </c>
      <c r="M654" s="9">
        <v>8</v>
      </c>
      <c r="N654" s="9">
        <v>2024</v>
      </c>
      <c r="O654" s="3" t="s">
        <v>20</v>
      </c>
      <c r="P654" s="9">
        <v>24</v>
      </c>
      <c r="Q654" s="9">
        <f>N654+P654/12</f>
        <v>2026</v>
      </c>
      <c r="R654" s="9">
        <f>Q654+P654/12</f>
        <v>2028</v>
      </c>
      <c r="S654" s="9">
        <f>R654+P654/12</f>
        <v>2030</v>
      </c>
      <c r="T654" s="3" t="s">
        <v>21</v>
      </c>
    </row>
    <row r="655" spans="1:20" x14ac:dyDescent="0.25">
      <c r="A655" s="2" t="str">
        <f>HYPERLINK("https://nddot-ixmultiasset.biprod.cloud/#/asset/inventory/nbibridges/3451", "47-131-39.0")</f>
        <v>47-131-39.0</v>
      </c>
      <c r="B655" s="3" t="s">
        <v>867</v>
      </c>
      <c r="C655" s="3" t="s">
        <v>63</v>
      </c>
      <c r="D655" s="3" t="s">
        <v>45</v>
      </c>
      <c r="E655" s="3" t="s">
        <v>868</v>
      </c>
      <c r="F655" s="3" t="s">
        <v>16</v>
      </c>
      <c r="G655" s="3" t="s">
        <v>869</v>
      </c>
      <c r="H655" s="3" t="s">
        <v>94</v>
      </c>
      <c r="I655" s="3" t="s">
        <v>1274</v>
      </c>
      <c r="J655" s="3"/>
      <c r="K655" s="3" t="s">
        <v>95</v>
      </c>
      <c r="L655" s="3"/>
      <c r="M655" s="9"/>
      <c r="N655" s="9"/>
      <c r="O655" s="3" t="s">
        <v>96</v>
      </c>
      <c r="P655" s="9">
        <v>0</v>
      </c>
      <c r="Q655" s="9">
        <f>N655+P655/12</f>
        <v>0</v>
      </c>
      <c r="R655" s="9">
        <f>Q655+P655/12</f>
        <v>0</v>
      </c>
      <c r="S655" s="9">
        <f>R655+P655/12</f>
        <v>0</v>
      </c>
      <c r="T655" s="3" t="s">
        <v>21</v>
      </c>
    </row>
    <row r="656" spans="1:20" x14ac:dyDescent="0.25">
      <c r="A656" s="2" t="str">
        <f>HYPERLINK("https://nddot-ixmultiasset.biprod.cloud/#/asset/inventory/nbibridges/3231", "47-133-12.0")</f>
        <v>47-133-12.0</v>
      </c>
      <c r="B656" s="3" t="s">
        <v>824</v>
      </c>
      <c r="C656" s="3" t="s">
        <v>63</v>
      </c>
      <c r="D656" s="3" t="s">
        <v>825</v>
      </c>
      <c r="E656" s="3" t="s">
        <v>55</v>
      </c>
      <c r="F656" s="3" t="s">
        <v>16</v>
      </c>
      <c r="G656" s="3" t="s">
        <v>56</v>
      </c>
      <c r="H656" s="3" t="s">
        <v>25</v>
      </c>
      <c r="I656" s="3" t="s">
        <v>1252</v>
      </c>
      <c r="J656" s="3"/>
      <c r="K656" s="3"/>
      <c r="L656" s="3" t="s">
        <v>1264</v>
      </c>
      <c r="M656" s="9">
        <v>5</v>
      </c>
      <c r="N656" s="9">
        <v>2024</v>
      </c>
      <c r="O656" s="3" t="s">
        <v>20</v>
      </c>
      <c r="P656" s="9">
        <v>24</v>
      </c>
      <c r="Q656" s="9">
        <f>N656+P656/12</f>
        <v>2026</v>
      </c>
      <c r="R656" s="9">
        <f>Q656+P656/12</f>
        <v>2028</v>
      </c>
      <c r="S656" s="9">
        <f>R656+P656/12</f>
        <v>2030</v>
      </c>
      <c r="T656" s="3" t="s">
        <v>21</v>
      </c>
    </row>
    <row r="657" spans="1:20" x14ac:dyDescent="0.25">
      <c r="A657" s="2" t="str">
        <f>HYPERLINK("https://nddot-ixmultiasset.biprod.cloud/#/asset/inventory/nbibridges/3695", "47-135-18.0")</f>
        <v>47-135-18.0</v>
      </c>
      <c r="B657" s="3" t="s">
        <v>933</v>
      </c>
      <c r="C657" s="3" t="s">
        <v>63</v>
      </c>
      <c r="D657" s="3" t="s">
        <v>98</v>
      </c>
      <c r="E657" s="3" t="s">
        <v>15</v>
      </c>
      <c r="F657" s="3" t="s">
        <v>16</v>
      </c>
      <c r="G657" s="3" t="s">
        <v>212</v>
      </c>
      <c r="H657" s="3" t="s">
        <v>25</v>
      </c>
      <c r="I657" s="3" t="s">
        <v>1262</v>
      </c>
      <c r="J657" s="3"/>
      <c r="K657" s="3"/>
      <c r="L657" s="3" t="s">
        <v>1260</v>
      </c>
      <c r="M657" s="9">
        <v>8</v>
      </c>
      <c r="N657" s="9">
        <v>2024</v>
      </c>
      <c r="O657" s="3" t="s">
        <v>20</v>
      </c>
      <c r="P657" s="9">
        <v>24</v>
      </c>
      <c r="Q657" s="9">
        <f>N657+P657/12</f>
        <v>2026</v>
      </c>
      <c r="R657" s="9">
        <f>Q657+P657/12</f>
        <v>2028</v>
      </c>
      <c r="S657" s="9">
        <f>R657+P657/12</f>
        <v>2030</v>
      </c>
      <c r="T657" s="3" t="s">
        <v>21</v>
      </c>
    </row>
    <row r="658" spans="1:20" x14ac:dyDescent="0.25">
      <c r="A658" s="4" t="str">
        <f>HYPERLINK("https://nddot-ixmultiasset.biprod.cloud/#/asset/inventory/nbibridges/3860", "47-135-29.0")</f>
        <v>47-135-29.0</v>
      </c>
      <c r="B658" s="5" t="s">
        <v>960</v>
      </c>
      <c r="C658" s="5" t="s">
        <v>63</v>
      </c>
      <c r="D658" s="5" t="s">
        <v>64</v>
      </c>
      <c r="E658" s="5" t="s">
        <v>15</v>
      </c>
      <c r="F658" s="5" t="s">
        <v>16</v>
      </c>
      <c r="G658" s="5" t="s">
        <v>350</v>
      </c>
      <c r="H658" s="5" t="s">
        <v>25</v>
      </c>
      <c r="I658" s="5" t="s">
        <v>1275</v>
      </c>
      <c r="J658" s="5"/>
      <c r="K658" s="5" t="s">
        <v>120</v>
      </c>
      <c r="L658" s="5" t="s">
        <v>1260</v>
      </c>
      <c r="M658" s="10">
        <v>8</v>
      </c>
      <c r="N658" s="10">
        <v>2024</v>
      </c>
      <c r="O658" s="5" t="s">
        <v>20</v>
      </c>
      <c r="P658" s="10">
        <v>24</v>
      </c>
      <c r="Q658" s="10">
        <f>N658+P658/12</f>
        <v>2026</v>
      </c>
      <c r="R658" s="10">
        <f>Q658+P658/12</f>
        <v>2028</v>
      </c>
      <c r="S658" s="10">
        <f>R658+P658/12</f>
        <v>2030</v>
      </c>
      <c r="T658" s="5" t="s">
        <v>21</v>
      </c>
    </row>
    <row r="659" spans="1:20" x14ac:dyDescent="0.25">
      <c r="A659" s="2" t="str">
        <f>HYPERLINK("https://nddot-ixmultiasset.biprod.cloud/#/asset/inventory/nbibridges/3677", "47-136-41.0")</f>
        <v>47-136-41.0</v>
      </c>
      <c r="B659" s="3" t="s">
        <v>929</v>
      </c>
      <c r="C659" s="3" t="s">
        <v>63</v>
      </c>
      <c r="D659" s="3" t="s">
        <v>45</v>
      </c>
      <c r="E659" s="3" t="s">
        <v>15</v>
      </c>
      <c r="F659" s="3" t="s">
        <v>16</v>
      </c>
      <c r="G659" s="3" t="s">
        <v>154</v>
      </c>
      <c r="H659" s="3" t="s">
        <v>25</v>
      </c>
      <c r="I659" s="3" t="s">
        <v>1275</v>
      </c>
      <c r="J659" s="3"/>
      <c r="K659" s="3"/>
      <c r="L659" s="3" t="s">
        <v>1260</v>
      </c>
      <c r="M659" s="9">
        <v>8</v>
      </c>
      <c r="N659" s="9">
        <v>2024</v>
      </c>
      <c r="O659" s="3" t="s">
        <v>20</v>
      </c>
      <c r="P659" s="9">
        <v>24</v>
      </c>
      <c r="Q659" s="9">
        <f>N659+P659/12</f>
        <v>2026</v>
      </c>
      <c r="R659" s="9">
        <f>Q659+P659/12</f>
        <v>2028</v>
      </c>
      <c r="S659" s="9">
        <f>R659+P659/12</f>
        <v>2030</v>
      </c>
      <c r="T659" s="3" t="s">
        <v>21</v>
      </c>
    </row>
    <row r="660" spans="1:20" x14ac:dyDescent="0.25">
      <c r="A660" s="2" t="str">
        <f>HYPERLINK("https://nddot-ixmultiasset.biprod.cloud/#/asset/inventory/nbibridges/708", "47-137-27.0")</f>
        <v>47-137-27.0</v>
      </c>
      <c r="B660" s="3" t="s">
        <v>261</v>
      </c>
      <c r="C660" s="3" t="s">
        <v>63</v>
      </c>
      <c r="D660" s="3" t="s">
        <v>262</v>
      </c>
      <c r="E660" s="3" t="s">
        <v>263</v>
      </c>
      <c r="F660" s="3" t="s">
        <v>16</v>
      </c>
      <c r="G660" s="3" t="s">
        <v>264</v>
      </c>
      <c r="H660" s="3" t="s">
        <v>94</v>
      </c>
      <c r="I660" s="3" t="s">
        <v>1274</v>
      </c>
      <c r="J660" s="3"/>
      <c r="K660" s="3" t="s">
        <v>95</v>
      </c>
      <c r="L660" s="3"/>
      <c r="M660" s="9"/>
      <c r="N660" s="9"/>
      <c r="O660" s="3" t="s">
        <v>96</v>
      </c>
      <c r="P660" s="9">
        <v>0</v>
      </c>
      <c r="Q660" s="9">
        <f>N660+P660/12</f>
        <v>0</v>
      </c>
      <c r="R660" s="9">
        <f>Q660+P660/12</f>
        <v>0</v>
      </c>
      <c r="S660" s="9">
        <f>R660+P660/12</f>
        <v>0</v>
      </c>
      <c r="T660" s="3" t="s">
        <v>21</v>
      </c>
    </row>
    <row r="661" spans="1:20" x14ac:dyDescent="0.25">
      <c r="A661" s="2" t="str">
        <f>HYPERLINK("https://nddot-ixmultiasset.biprod.cloud/#/asset/inventory/nbibridges/3821", "47-141-43.0")</f>
        <v>47-141-43.0</v>
      </c>
      <c r="B661" s="3" t="s">
        <v>952</v>
      </c>
      <c r="C661" s="3" t="s">
        <v>63</v>
      </c>
      <c r="D661" s="3" t="s">
        <v>45</v>
      </c>
      <c r="E661" s="3" t="s">
        <v>15</v>
      </c>
      <c r="F661" s="3" t="s">
        <v>16</v>
      </c>
      <c r="G661" s="3" t="s">
        <v>431</v>
      </c>
      <c r="H661" s="3" t="s">
        <v>18</v>
      </c>
      <c r="I661" s="3" t="s">
        <v>1275</v>
      </c>
      <c r="J661" s="3"/>
      <c r="K661" s="3"/>
      <c r="L661" s="3" t="s">
        <v>1269</v>
      </c>
      <c r="M661" s="9">
        <v>10</v>
      </c>
      <c r="N661" s="9">
        <v>2023</v>
      </c>
      <c r="O661" s="3" t="s">
        <v>20</v>
      </c>
      <c r="P661" s="9">
        <v>24</v>
      </c>
      <c r="Q661" s="9">
        <f>N661+P661/12</f>
        <v>2025</v>
      </c>
      <c r="R661" s="9">
        <f>Q661+P661/12</f>
        <v>2027</v>
      </c>
      <c r="S661" s="9">
        <f>R661+P661/12</f>
        <v>2029</v>
      </c>
      <c r="T661" s="3" t="s">
        <v>21</v>
      </c>
    </row>
    <row r="662" spans="1:20" x14ac:dyDescent="0.25">
      <c r="A662" s="2" t="str">
        <f>HYPERLINK("https://nddot-ixmultiasset.biprod.cloud/#/asset/inventory/nbibridges/3997", "47-142-44.0")</f>
        <v>47-142-44.0</v>
      </c>
      <c r="B662" s="3" t="s">
        <v>982</v>
      </c>
      <c r="C662" s="3" t="s">
        <v>63</v>
      </c>
      <c r="D662" s="3" t="s">
        <v>98</v>
      </c>
      <c r="E662" s="3" t="s">
        <v>15</v>
      </c>
      <c r="F662" s="3" t="s">
        <v>16</v>
      </c>
      <c r="G662" s="3" t="s">
        <v>350</v>
      </c>
      <c r="H662" s="3" t="s">
        <v>25</v>
      </c>
      <c r="I662" s="3" t="s">
        <v>1275</v>
      </c>
      <c r="J662" s="3"/>
      <c r="K662" s="3" t="s">
        <v>202</v>
      </c>
      <c r="L662" s="3" t="s">
        <v>1269</v>
      </c>
      <c r="M662" s="9">
        <v>10</v>
      </c>
      <c r="N662" s="9">
        <v>2023</v>
      </c>
      <c r="O662" s="3" t="s">
        <v>20</v>
      </c>
      <c r="P662" s="9">
        <v>24</v>
      </c>
      <c r="Q662" s="9">
        <f>N662+P662/12</f>
        <v>2025</v>
      </c>
      <c r="R662" s="9">
        <f>Q662+P662/12</f>
        <v>2027</v>
      </c>
      <c r="S662" s="9">
        <f>R662+P662/12</f>
        <v>2029</v>
      </c>
      <c r="T662" s="3" t="s">
        <v>21</v>
      </c>
    </row>
    <row r="663" spans="1:20" x14ac:dyDescent="0.25">
      <c r="A663" s="2" t="str">
        <f>HYPERLINK("https://nddot-ixmultiasset.biprod.cloud/#/asset/inventory/nbibridges/4194", "47-142-45.0")</f>
        <v>47-142-45.0</v>
      </c>
      <c r="B663" s="3" t="s">
        <v>1009</v>
      </c>
      <c r="C663" s="3" t="s">
        <v>63</v>
      </c>
      <c r="D663" s="3" t="s">
        <v>98</v>
      </c>
      <c r="E663" s="3" t="s">
        <v>868</v>
      </c>
      <c r="F663" s="3" t="s">
        <v>16</v>
      </c>
      <c r="G663" s="3" t="s">
        <v>119</v>
      </c>
      <c r="H663" s="3" t="s">
        <v>25</v>
      </c>
      <c r="I663" s="3" t="s">
        <v>1262</v>
      </c>
      <c r="J663" s="3"/>
      <c r="K663" s="3"/>
      <c r="L663" s="3" t="s">
        <v>1260</v>
      </c>
      <c r="M663" s="9">
        <v>8</v>
      </c>
      <c r="N663" s="9">
        <v>2024</v>
      </c>
      <c r="O663" s="3" t="s">
        <v>20</v>
      </c>
      <c r="P663" s="9">
        <v>24</v>
      </c>
      <c r="Q663" s="9">
        <f>N663+P663/12</f>
        <v>2026</v>
      </c>
      <c r="R663" s="9">
        <f>Q663+P663/12</f>
        <v>2028</v>
      </c>
      <c r="S663" s="9">
        <f>R663+P663/12</f>
        <v>2030</v>
      </c>
      <c r="T663" s="3" t="s">
        <v>21</v>
      </c>
    </row>
    <row r="664" spans="1:20" x14ac:dyDescent="0.25">
      <c r="A664" s="4" t="str">
        <f>HYPERLINK("https://nddot-ixmultiasset.biprod.cloud/#/asset/inventory/nbibridges/4662", "47-143-32.0")</f>
        <v>47-143-32.0</v>
      </c>
      <c r="B664" s="5" t="s">
        <v>1098</v>
      </c>
      <c r="C664" s="5" t="s">
        <v>63</v>
      </c>
      <c r="D664" s="5" t="s">
        <v>98</v>
      </c>
      <c r="E664" s="5" t="s">
        <v>65</v>
      </c>
      <c r="F664" s="5" t="s">
        <v>16</v>
      </c>
      <c r="G664" s="5" t="s">
        <v>431</v>
      </c>
      <c r="H664" s="5" t="s">
        <v>25</v>
      </c>
      <c r="I664" s="5" t="s">
        <v>1275</v>
      </c>
      <c r="J664" s="5"/>
      <c r="K664" s="5"/>
      <c r="L664" s="5" t="s">
        <v>1269</v>
      </c>
      <c r="M664" s="10">
        <v>10</v>
      </c>
      <c r="N664" s="10">
        <v>2023</v>
      </c>
      <c r="O664" s="5" t="s">
        <v>20</v>
      </c>
      <c r="P664" s="10">
        <v>24</v>
      </c>
      <c r="Q664" s="10">
        <f>N664+P664/12</f>
        <v>2025</v>
      </c>
      <c r="R664" s="10">
        <f>Q664+P664/12</f>
        <v>2027</v>
      </c>
      <c r="S664" s="10">
        <f>R664+P664/12</f>
        <v>2029</v>
      </c>
      <c r="T664" s="5" t="s">
        <v>21</v>
      </c>
    </row>
    <row r="665" spans="1:20" x14ac:dyDescent="0.25">
      <c r="A665" s="2" t="str">
        <f>HYPERLINK("https://nddot-ixmultiasset.biprod.cloud/#/asset/inventory/nbibridges/4657", "47-143-37.0")</f>
        <v>47-143-37.0</v>
      </c>
      <c r="B665" s="3" t="s">
        <v>1097</v>
      </c>
      <c r="C665" s="3" t="s">
        <v>63</v>
      </c>
      <c r="D665" s="3" t="s">
        <v>98</v>
      </c>
      <c r="E665" s="3" t="s">
        <v>15</v>
      </c>
      <c r="F665" s="3" t="s">
        <v>16</v>
      </c>
      <c r="G665" s="3" t="s">
        <v>450</v>
      </c>
      <c r="H665" s="3" t="s">
        <v>18</v>
      </c>
      <c r="I665" s="3" t="s">
        <v>1258</v>
      </c>
      <c r="J665" s="3"/>
      <c r="K665" s="3"/>
      <c r="L665" s="3" t="s">
        <v>1269</v>
      </c>
      <c r="M665" s="9">
        <v>10</v>
      </c>
      <c r="N665" s="9">
        <v>2023</v>
      </c>
      <c r="O665" s="3" t="s">
        <v>20</v>
      </c>
      <c r="P665" s="9">
        <v>24</v>
      </c>
      <c r="Q665" s="9">
        <f>N665+P665/12</f>
        <v>2025</v>
      </c>
      <c r="R665" s="9">
        <f>Q665+P665/12</f>
        <v>2027</v>
      </c>
      <c r="S665" s="9">
        <f>R665+P665/12</f>
        <v>2029</v>
      </c>
      <c r="T665" s="3" t="s">
        <v>21</v>
      </c>
    </row>
    <row r="666" spans="1:20" x14ac:dyDescent="0.25">
      <c r="A666" s="4" t="str">
        <f>HYPERLINK("https://nddot-ixmultiasset.biprod.cloud/#/asset/inventory/nbibridges/4830", "47-143-38.0")</f>
        <v>47-143-38.0</v>
      </c>
      <c r="B666" s="5" t="s">
        <v>1123</v>
      </c>
      <c r="C666" s="5" t="s">
        <v>63</v>
      </c>
      <c r="D666" s="5" t="s">
        <v>98</v>
      </c>
      <c r="E666" s="5" t="s">
        <v>868</v>
      </c>
      <c r="F666" s="5" t="s">
        <v>16</v>
      </c>
      <c r="G666" s="5" t="s">
        <v>780</v>
      </c>
      <c r="H666" s="5" t="s">
        <v>18</v>
      </c>
      <c r="I666" s="5" t="s">
        <v>1274</v>
      </c>
      <c r="J666" s="5"/>
      <c r="K666" s="5" t="s">
        <v>19</v>
      </c>
      <c r="L666" s="5" t="s">
        <v>1264</v>
      </c>
      <c r="M666" s="10">
        <v>5</v>
      </c>
      <c r="N666" s="10">
        <v>2024</v>
      </c>
      <c r="O666" s="5" t="s">
        <v>20</v>
      </c>
      <c r="P666" s="10">
        <v>24</v>
      </c>
      <c r="Q666" s="10">
        <f>N666+P666/12</f>
        <v>2026</v>
      </c>
      <c r="R666" s="10">
        <f>Q666+P666/12</f>
        <v>2028</v>
      </c>
      <c r="S666" s="10">
        <f>R666+P666/12</f>
        <v>2030</v>
      </c>
      <c r="T666" s="5" t="s">
        <v>74</v>
      </c>
    </row>
    <row r="667" spans="1:20" x14ac:dyDescent="0.25">
      <c r="A667" s="2" t="str">
        <f>HYPERLINK("https://nddot-ixmultiasset.biprod.cloud/#/asset/inventory/nbibridges/4858", "47-143-39.0")</f>
        <v>47-143-39.0</v>
      </c>
      <c r="B667" s="3" t="s">
        <v>1126</v>
      </c>
      <c r="C667" s="3" t="s">
        <v>63</v>
      </c>
      <c r="D667" s="3" t="s">
        <v>98</v>
      </c>
      <c r="E667" s="3" t="s">
        <v>15</v>
      </c>
      <c r="F667" s="3" t="s">
        <v>16</v>
      </c>
      <c r="G667" s="3" t="s">
        <v>164</v>
      </c>
      <c r="H667" s="3" t="s">
        <v>25</v>
      </c>
      <c r="I667" s="3" t="s">
        <v>1262</v>
      </c>
      <c r="J667" s="3"/>
      <c r="K667" s="3"/>
      <c r="L667" s="3" t="s">
        <v>1269</v>
      </c>
      <c r="M667" s="9">
        <v>10</v>
      </c>
      <c r="N667" s="9">
        <v>2023</v>
      </c>
      <c r="O667" s="3" t="s">
        <v>20</v>
      </c>
      <c r="P667" s="9">
        <v>24</v>
      </c>
      <c r="Q667" s="9">
        <f>N667+P667/12</f>
        <v>2025</v>
      </c>
      <c r="R667" s="9">
        <f>Q667+P667/12</f>
        <v>2027</v>
      </c>
      <c r="S667" s="9">
        <f>R667+P667/12</f>
        <v>2029</v>
      </c>
      <c r="T667" s="3" t="s">
        <v>21</v>
      </c>
    </row>
    <row r="668" spans="1:20" x14ac:dyDescent="0.25">
      <c r="A668" s="4" t="str">
        <f>HYPERLINK("https://nddot-ixmultiasset.biprod.cloud/#/asset/inventory/nbibridges/1926", "49-101-09.0")</f>
        <v>49-101-09.0</v>
      </c>
      <c r="B668" s="5" t="s">
        <v>594</v>
      </c>
      <c r="C668" s="5" t="s">
        <v>117</v>
      </c>
      <c r="D668" s="5" t="s">
        <v>167</v>
      </c>
      <c r="E668" s="5" t="s">
        <v>15</v>
      </c>
      <c r="F668" s="5" t="s">
        <v>16</v>
      </c>
      <c r="G668" s="5" t="s">
        <v>76</v>
      </c>
      <c r="H668" s="5" t="s">
        <v>18</v>
      </c>
      <c r="I668" s="5" t="s">
        <v>1258</v>
      </c>
      <c r="J668" s="5"/>
      <c r="K668" s="5" t="s">
        <v>19</v>
      </c>
      <c r="L668" s="5" t="s">
        <v>1259</v>
      </c>
      <c r="M668" s="10">
        <v>9</v>
      </c>
      <c r="N668" s="10">
        <v>2024</v>
      </c>
      <c r="O668" s="5" t="s">
        <v>121</v>
      </c>
      <c r="P668" s="10">
        <v>12</v>
      </c>
      <c r="Q668" s="10">
        <f>N668+P668/12</f>
        <v>2025</v>
      </c>
      <c r="R668" s="10">
        <f>Q668+P668/12</f>
        <v>2026</v>
      </c>
      <c r="S668" s="10">
        <f>R668+P668/12</f>
        <v>2027</v>
      </c>
      <c r="T668" s="5" t="s">
        <v>21</v>
      </c>
    </row>
    <row r="669" spans="1:20" x14ac:dyDescent="0.25">
      <c r="A669" s="2" t="str">
        <f>HYPERLINK("https://nddot-ixmultiasset.biprod.cloud/#/asset/inventory/nbibridges/2405", "49-101-11.0")</f>
        <v>49-101-11.0</v>
      </c>
      <c r="B669" s="3" t="s">
        <v>680</v>
      </c>
      <c r="C669" s="3" t="s">
        <v>117</v>
      </c>
      <c r="D669" s="3" t="s">
        <v>118</v>
      </c>
      <c r="E669" s="3" t="s">
        <v>15</v>
      </c>
      <c r="F669" s="3" t="s">
        <v>16</v>
      </c>
      <c r="G669" s="3" t="s">
        <v>216</v>
      </c>
      <c r="H669" s="3" t="s">
        <v>18</v>
      </c>
      <c r="I669" s="3" t="s">
        <v>1258</v>
      </c>
      <c r="J669" s="3"/>
      <c r="K669" s="3" t="s">
        <v>19</v>
      </c>
      <c r="L669" s="3" t="s">
        <v>1259</v>
      </c>
      <c r="M669" s="9">
        <v>9</v>
      </c>
      <c r="N669" s="9">
        <v>2024</v>
      </c>
      <c r="O669" s="3" t="s">
        <v>121</v>
      </c>
      <c r="P669" s="9">
        <v>12</v>
      </c>
      <c r="Q669" s="9">
        <f>N669+P669/12</f>
        <v>2025</v>
      </c>
      <c r="R669" s="9">
        <f>Q669+P669/12</f>
        <v>2026</v>
      </c>
      <c r="S669" s="9">
        <f>R669+P669/12</f>
        <v>2027</v>
      </c>
      <c r="T669" s="3" t="s">
        <v>21</v>
      </c>
    </row>
    <row r="670" spans="1:20" x14ac:dyDescent="0.25">
      <c r="A670" s="4" t="str">
        <f>HYPERLINK("https://nddot-ixmultiasset.biprod.cloud/#/asset/inventory/nbibridges/240", "49-101-11.1")</f>
        <v>49-101-11.1</v>
      </c>
      <c r="B670" s="5" t="s">
        <v>116</v>
      </c>
      <c r="C670" s="5" t="s">
        <v>117</v>
      </c>
      <c r="D670" s="5" t="s">
        <v>118</v>
      </c>
      <c r="E670" s="5" t="s">
        <v>15</v>
      </c>
      <c r="F670" s="5" t="s">
        <v>16</v>
      </c>
      <c r="G670" s="5" t="s">
        <v>119</v>
      </c>
      <c r="H670" s="5" t="s">
        <v>18</v>
      </c>
      <c r="I670" s="5" t="s">
        <v>1258</v>
      </c>
      <c r="J670" s="5"/>
      <c r="K670" s="5" t="s">
        <v>120</v>
      </c>
      <c r="L670" s="5" t="s">
        <v>1259</v>
      </c>
      <c r="M670" s="10">
        <v>9</v>
      </c>
      <c r="N670" s="10">
        <v>2024</v>
      </c>
      <c r="O670" s="5" t="s">
        <v>121</v>
      </c>
      <c r="P670" s="10">
        <v>12</v>
      </c>
      <c r="Q670" s="10">
        <f>N670+P670/12</f>
        <v>2025</v>
      </c>
      <c r="R670" s="10">
        <f>Q670+P670/12</f>
        <v>2026</v>
      </c>
      <c r="S670" s="10">
        <f>R670+P670/12</f>
        <v>2027</v>
      </c>
      <c r="T670" s="5" t="s">
        <v>21</v>
      </c>
    </row>
    <row r="671" spans="1:20" x14ac:dyDescent="0.25">
      <c r="A671" s="4" t="str">
        <f>HYPERLINK("https://nddot-ixmultiasset.biprod.cloud/#/asset/inventory/nbibridges/693", "49-102-01.1")</f>
        <v>49-102-01.1</v>
      </c>
      <c r="B671" s="5" t="s">
        <v>252</v>
      </c>
      <c r="C671" s="5" t="s">
        <v>117</v>
      </c>
      <c r="D671" s="5" t="s">
        <v>158</v>
      </c>
      <c r="E671" s="5" t="s">
        <v>15</v>
      </c>
      <c r="F671" s="5" t="s">
        <v>16</v>
      </c>
      <c r="G671" s="5" t="s">
        <v>76</v>
      </c>
      <c r="H671" s="5" t="s">
        <v>94</v>
      </c>
      <c r="I671" s="5" t="s">
        <v>1258</v>
      </c>
      <c r="J671" s="5"/>
      <c r="K671" s="5" t="s">
        <v>95</v>
      </c>
      <c r="L671" s="5"/>
      <c r="M671" s="10"/>
      <c r="N671" s="10"/>
      <c r="O671" s="5" t="s">
        <v>96</v>
      </c>
      <c r="P671" s="10">
        <v>0</v>
      </c>
      <c r="Q671" s="10">
        <f>N671+P671/12</f>
        <v>0</v>
      </c>
      <c r="R671" s="10">
        <f>Q671+P671/12</f>
        <v>0</v>
      </c>
      <c r="S671" s="10">
        <f>R671+P671/12</f>
        <v>0</v>
      </c>
      <c r="T671" s="5" t="s">
        <v>21</v>
      </c>
    </row>
    <row r="672" spans="1:20" x14ac:dyDescent="0.25">
      <c r="A672" s="2" t="str">
        <f>HYPERLINK("https://nddot-ixmultiasset.biprod.cloud/#/asset/inventory/nbibridges/1226", "49-103-02.0")</f>
        <v>49-103-02.0</v>
      </c>
      <c r="B672" s="3" t="s">
        <v>405</v>
      </c>
      <c r="C672" s="3" t="s">
        <v>117</v>
      </c>
      <c r="D672" s="3" t="s">
        <v>158</v>
      </c>
      <c r="E672" s="3" t="s">
        <v>15</v>
      </c>
      <c r="F672" s="3" t="s">
        <v>16</v>
      </c>
      <c r="G672" s="3" t="s">
        <v>109</v>
      </c>
      <c r="H672" s="3" t="s">
        <v>25</v>
      </c>
      <c r="I672" s="3" t="s">
        <v>1258</v>
      </c>
      <c r="J672" s="3"/>
      <c r="K672" s="3" t="s">
        <v>19</v>
      </c>
      <c r="L672" s="3" t="s">
        <v>1259</v>
      </c>
      <c r="M672" s="9">
        <v>9</v>
      </c>
      <c r="N672" s="9">
        <v>2024</v>
      </c>
      <c r="O672" s="3" t="s">
        <v>20</v>
      </c>
      <c r="P672" s="9">
        <v>24</v>
      </c>
      <c r="Q672" s="9">
        <f>N672+P672/12</f>
        <v>2026</v>
      </c>
      <c r="R672" s="9">
        <f>Q672+P672/12</f>
        <v>2028</v>
      </c>
      <c r="S672" s="9">
        <f>R672+P672/12</f>
        <v>2030</v>
      </c>
      <c r="T672" s="3" t="s">
        <v>21</v>
      </c>
    </row>
    <row r="673" spans="1:20" x14ac:dyDescent="0.25">
      <c r="A673" s="2" t="str">
        <f>HYPERLINK("https://nddot-ixmultiasset.biprod.cloud/#/asset/inventory/nbibridges/1528", "49-103-11.0")</f>
        <v>49-103-11.0</v>
      </c>
      <c r="B673" s="3" t="s">
        <v>481</v>
      </c>
      <c r="C673" s="3" t="s">
        <v>117</v>
      </c>
      <c r="D673" s="3" t="s">
        <v>167</v>
      </c>
      <c r="E673" s="3" t="s">
        <v>15</v>
      </c>
      <c r="F673" s="3" t="s">
        <v>16</v>
      </c>
      <c r="G673" s="3" t="s">
        <v>58</v>
      </c>
      <c r="H673" s="3" t="s">
        <v>18</v>
      </c>
      <c r="I673" s="3" t="s">
        <v>1282</v>
      </c>
      <c r="J673" s="3"/>
      <c r="K673" s="3"/>
      <c r="L673" s="3" t="s">
        <v>1259</v>
      </c>
      <c r="M673" s="9">
        <v>9</v>
      </c>
      <c r="N673" s="9">
        <v>2024</v>
      </c>
      <c r="O673" s="3" t="s">
        <v>20</v>
      </c>
      <c r="P673" s="9">
        <v>24</v>
      </c>
      <c r="Q673" s="9">
        <f>N673+P673/12</f>
        <v>2026</v>
      </c>
      <c r="R673" s="9">
        <f>Q673+P673/12</f>
        <v>2028</v>
      </c>
      <c r="S673" s="9">
        <f>R673+P673/12</f>
        <v>2030</v>
      </c>
      <c r="T673" s="3" t="s">
        <v>21</v>
      </c>
    </row>
    <row r="674" spans="1:20" x14ac:dyDescent="0.25">
      <c r="A674" s="4" t="str">
        <f>HYPERLINK("https://nddot-ixmultiasset.biprod.cloud/#/asset/inventory/nbibridges/2001", "49-103-28.0")</f>
        <v>49-103-28.0</v>
      </c>
      <c r="B674" s="5" t="s">
        <v>493</v>
      </c>
      <c r="C674" s="5" t="s">
        <v>117</v>
      </c>
      <c r="D674" s="5" t="s">
        <v>214</v>
      </c>
      <c r="E674" s="5" t="s">
        <v>15</v>
      </c>
      <c r="F674" s="5" t="s">
        <v>16</v>
      </c>
      <c r="G674" s="5" t="s">
        <v>126</v>
      </c>
      <c r="H674" s="5" t="s">
        <v>25</v>
      </c>
      <c r="I674" s="5" t="s">
        <v>1252</v>
      </c>
      <c r="J674" s="5"/>
      <c r="K674" s="5"/>
      <c r="L674" s="5" t="s">
        <v>1257</v>
      </c>
      <c r="M674" s="10">
        <v>11</v>
      </c>
      <c r="N674" s="10">
        <v>2024</v>
      </c>
      <c r="O674" s="5" t="s">
        <v>35</v>
      </c>
      <c r="P674" s="10">
        <v>48</v>
      </c>
      <c r="Q674" s="10">
        <f>N674+P674/12</f>
        <v>2028</v>
      </c>
      <c r="R674" s="10">
        <f>Q674+P674/12</f>
        <v>2032</v>
      </c>
      <c r="S674" s="10">
        <f>R674+P674/12</f>
        <v>2036</v>
      </c>
      <c r="T674" s="5" t="s">
        <v>21</v>
      </c>
    </row>
    <row r="675" spans="1:20" x14ac:dyDescent="0.25">
      <c r="A675" s="4" t="str">
        <f>HYPERLINK("https://nddot-ixmultiasset.biprod.cloud/#/asset/inventory/nbibridges/2262", "49-104-02.0")</f>
        <v>49-104-02.0</v>
      </c>
      <c r="B675" s="5" t="s">
        <v>647</v>
      </c>
      <c r="C675" s="5" t="s">
        <v>117</v>
      </c>
      <c r="D675" s="5" t="s">
        <v>158</v>
      </c>
      <c r="E675" s="5" t="s">
        <v>15</v>
      </c>
      <c r="F675" s="5" t="s">
        <v>16</v>
      </c>
      <c r="G675" s="5" t="s">
        <v>29</v>
      </c>
      <c r="H675" s="5" t="s">
        <v>18</v>
      </c>
      <c r="I675" s="5" t="s">
        <v>1262</v>
      </c>
      <c r="J675" s="5"/>
      <c r="K675" s="5"/>
      <c r="L675" s="5" t="s">
        <v>1259</v>
      </c>
      <c r="M675" s="10">
        <v>9</v>
      </c>
      <c r="N675" s="10">
        <v>2024</v>
      </c>
      <c r="O675" s="5" t="s">
        <v>20</v>
      </c>
      <c r="P675" s="10">
        <v>24</v>
      </c>
      <c r="Q675" s="10">
        <f>N675+P675/12</f>
        <v>2026</v>
      </c>
      <c r="R675" s="10">
        <f>Q675+P675/12</f>
        <v>2028</v>
      </c>
      <c r="S675" s="10">
        <f>R675+P675/12</f>
        <v>2030</v>
      </c>
      <c r="T675" s="5" t="s">
        <v>21</v>
      </c>
    </row>
    <row r="676" spans="1:20" x14ac:dyDescent="0.25">
      <c r="A676" s="2" t="str">
        <f>HYPERLINK("https://nddot-ixmultiasset.biprod.cloud/#/asset/inventory/nbibridges/2351", "49-104-03.0")</f>
        <v>49-104-03.0</v>
      </c>
      <c r="B676" s="3" t="s">
        <v>668</v>
      </c>
      <c r="C676" s="3" t="s">
        <v>117</v>
      </c>
      <c r="D676" s="3" t="s">
        <v>158</v>
      </c>
      <c r="E676" s="3" t="s">
        <v>15</v>
      </c>
      <c r="F676" s="3" t="s">
        <v>16</v>
      </c>
      <c r="G676" s="3" t="s">
        <v>632</v>
      </c>
      <c r="H676" s="3" t="s">
        <v>25</v>
      </c>
      <c r="I676" s="3" t="s">
        <v>1252</v>
      </c>
      <c r="J676" s="3"/>
      <c r="K676" s="3"/>
      <c r="L676" s="3" t="s">
        <v>1259</v>
      </c>
      <c r="M676" s="9">
        <v>9</v>
      </c>
      <c r="N676" s="9">
        <v>2024</v>
      </c>
      <c r="O676" s="3" t="s">
        <v>20</v>
      </c>
      <c r="P676" s="9">
        <v>24</v>
      </c>
      <c r="Q676" s="9">
        <f>N676+P676/12</f>
        <v>2026</v>
      </c>
      <c r="R676" s="9">
        <f>Q676+P676/12</f>
        <v>2028</v>
      </c>
      <c r="S676" s="9">
        <f>R676+P676/12</f>
        <v>2030</v>
      </c>
      <c r="T676" s="3" t="s">
        <v>21</v>
      </c>
    </row>
    <row r="677" spans="1:20" x14ac:dyDescent="0.25">
      <c r="A677" s="4" t="str">
        <f>HYPERLINK("https://nddot-ixmultiasset.biprod.cloud/#/asset/inventory/nbibridges/416", "49-104-04.0")</f>
        <v>49-104-04.0</v>
      </c>
      <c r="B677" s="5" t="s">
        <v>188</v>
      </c>
      <c r="C677" s="5" t="s">
        <v>117</v>
      </c>
      <c r="D677" s="5" t="s">
        <v>158</v>
      </c>
      <c r="E677" s="5" t="s">
        <v>15</v>
      </c>
      <c r="F677" s="5" t="s">
        <v>16</v>
      </c>
      <c r="G677" s="5" t="s">
        <v>31</v>
      </c>
      <c r="H677" s="5" t="s">
        <v>25</v>
      </c>
      <c r="I677" s="5" t="s">
        <v>1276</v>
      </c>
      <c r="J677" s="5"/>
      <c r="K677" s="5" t="s">
        <v>19</v>
      </c>
      <c r="L677" s="5" t="s">
        <v>1259</v>
      </c>
      <c r="M677" s="10">
        <v>9</v>
      </c>
      <c r="N677" s="10">
        <v>2024</v>
      </c>
      <c r="O677" s="5" t="s">
        <v>121</v>
      </c>
      <c r="P677" s="10">
        <v>12</v>
      </c>
      <c r="Q677" s="10">
        <f>N677+P677/12</f>
        <v>2025</v>
      </c>
      <c r="R677" s="10">
        <f>Q677+P677/12</f>
        <v>2026</v>
      </c>
      <c r="S677" s="10">
        <f>R677+P677/12</f>
        <v>2027</v>
      </c>
      <c r="T677" s="5" t="s">
        <v>21</v>
      </c>
    </row>
    <row r="678" spans="1:20" x14ac:dyDescent="0.25">
      <c r="A678" s="2" t="str">
        <f>HYPERLINK("https://nddot-ixmultiasset.biprod.cloud/#/asset/inventory/nbibridges/989", "49-104-11.0")</f>
        <v>49-104-11.0</v>
      </c>
      <c r="B678" s="3" t="s">
        <v>340</v>
      </c>
      <c r="C678" s="3" t="s">
        <v>117</v>
      </c>
      <c r="D678" s="3" t="s">
        <v>167</v>
      </c>
      <c r="E678" s="3" t="s">
        <v>15</v>
      </c>
      <c r="F678" s="3" t="s">
        <v>16</v>
      </c>
      <c r="G678" s="3" t="s">
        <v>341</v>
      </c>
      <c r="H678" s="3" t="s">
        <v>18</v>
      </c>
      <c r="I678" s="3" t="s">
        <v>1274</v>
      </c>
      <c r="J678" s="3"/>
      <c r="K678" s="3" t="s">
        <v>19</v>
      </c>
      <c r="L678" s="3" t="s">
        <v>1259</v>
      </c>
      <c r="M678" s="9">
        <v>9</v>
      </c>
      <c r="N678" s="9">
        <v>2024</v>
      </c>
      <c r="O678" s="3" t="s">
        <v>20</v>
      </c>
      <c r="P678" s="9">
        <v>24</v>
      </c>
      <c r="Q678" s="9">
        <f>N678+P678/12</f>
        <v>2026</v>
      </c>
      <c r="R678" s="9">
        <f>Q678+P678/12</f>
        <v>2028</v>
      </c>
      <c r="S678" s="9">
        <f>R678+P678/12</f>
        <v>2030</v>
      </c>
      <c r="T678" s="3" t="s">
        <v>74</v>
      </c>
    </row>
    <row r="679" spans="1:20" x14ac:dyDescent="0.25">
      <c r="A679" s="4" t="str">
        <f>HYPERLINK("https://nddot-ixmultiasset.biprod.cloud/#/asset/inventory/nbibridges/1260", "49-104-28.0")</f>
        <v>49-104-28.0</v>
      </c>
      <c r="B679" s="5" t="s">
        <v>412</v>
      </c>
      <c r="C679" s="5" t="s">
        <v>117</v>
      </c>
      <c r="D679" s="5" t="s">
        <v>214</v>
      </c>
      <c r="E679" s="5" t="s">
        <v>413</v>
      </c>
      <c r="F679" s="5" t="s">
        <v>16</v>
      </c>
      <c r="G679" s="5" t="s">
        <v>373</v>
      </c>
      <c r="H679" s="5" t="s">
        <v>25</v>
      </c>
      <c r="I679" s="5" t="s">
        <v>1252</v>
      </c>
      <c r="J679" s="5"/>
      <c r="K679" s="5"/>
      <c r="L679" s="5" t="s">
        <v>1257</v>
      </c>
      <c r="M679" s="10">
        <v>11</v>
      </c>
      <c r="N679" s="10">
        <v>2024</v>
      </c>
      <c r="O679" s="5" t="s">
        <v>35</v>
      </c>
      <c r="P679" s="10">
        <v>48</v>
      </c>
      <c r="Q679" s="10">
        <f>N679+P679/12</f>
        <v>2028</v>
      </c>
      <c r="R679" s="10">
        <f>Q679+P679/12</f>
        <v>2032</v>
      </c>
      <c r="S679" s="10">
        <f>R679+P679/12</f>
        <v>2036</v>
      </c>
      <c r="T679" s="5" t="s">
        <v>21</v>
      </c>
    </row>
    <row r="680" spans="1:20" x14ac:dyDescent="0.25">
      <c r="A680" s="4" t="str">
        <f>HYPERLINK("https://nddot-ixmultiasset.biprod.cloud/#/asset/inventory/nbibridges/1780", "49-105-04.0")</f>
        <v>49-105-04.0</v>
      </c>
      <c r="B680" s="5" t="s">
        <v>558</v>
      </c>
      <c r="C680" s="5" t="s">
        <v>117</v>
      </c>
      <c r="D680" s="5" t="s">
        <v>158</v>
      </c>
      <c r="E680" s="5" t="s">
        <v>15</v>
      </c>
      <c r="F680" s="5" t="s">
        <v>16</v>
      </c>
      <c r="G680" s="5" t="s">
        <v>34</v>
      </c>
      <c r="H680" s="5" t="s">
        <v>25</v>
      </c>
      <c r="I680" s="5" t="s">
        <v>1252</v>
      </c>
      <c r="J680" s="5"/>
      <c r="K680" s="5"/>
      <c r="L680" s="5" t="s">
        <v>1270</v>
      </c>
      <c r="M680" s="10">
        <v>8</v>
      </c>
      <c r="N680" s="10">
        <v>2023</v>
      </c>
      <c r="O680" s="5" t="s">
        <v>20</v>
      </c>
      <c r="P680" s="10">
        <v>24</v>
      </c>
      <c r="Q680" s="10">
        <f>N680+P680/12</f>
        <v>2025</v>
      </c>
      <c r="R680" s="10">
        <f>Q680+P680/12</f>
        <v>2027</v>
      </c>
      <c r="S680" s="10">
        <f>R680+P680/12</f>
        <v>2029</v>
      </c>
      <c r="T680" s="5" t="s">
        <v>21</v>
      </c>
    </row>
    <row r="681" spans="1:20" x14ac:dyDescent="0.25">
      <c r="A681" s="2" t="str">
        <f>HYPERLINK("https://nddot-ixmultiasset.biprod.cloud/#/asset/inventory/nbibridges/1793", "49-105-05.0")</f>
        <v>49-105-05.0</v>
      </c>
      <c r="B681" s="3" t="s">
        <v>559</v>
      </c>
      <c r="C681" s="3" t="s">
        <v>117</v>
      </c>
      <c r="D681" s="3" t="s">
        <v>158</v>
      </c>
      <c r="E681" s="3" t="s">
        <v>15</v>
      </c>
      <c r="F681" s="3" t="s">
        <v>16</v>
      </c>
      <c r="G681" s="3" t="s">
        <v>216</v>
      </c>
      <c r="H681" s="3" t="s">
        <v>18</v>
      </c>
      <c r="I681" s="3" t="s">
        <v>1258</v>
      </c>
      <c r="J681" s="3"/>
      <c r="K681" s="3" t="s">
        <v>19</v>
      </c>
      <c r="L681" s="3" t="s">
        <v>1259</v>
      </c>
      <c r="M681" s="9">
        <v>9</v>
      </c>
      <c r="N681" s="9">
        <v>2024</v>
      </c>
      <c r="O681" s="3" t="s">
        <v>20</v>
      </c>
      <c r="P681" s="9">
        <v>24</v>
      </c>
      <c r="Q681" s="9">
        <f>N681+P681/12</f>
        <v>2026</v>
      </c>
      <c r="R681" s="9">
        <f>Q681+P681/12</f>
        <v>2028</v>
      </c>
      <c r="S681" s="9">
        <f>R681+P681/12</f>
        <v>2030</v>
      </c>
      <c r="T681" s="3" t="s">
        <v>21</v>
      </c>
    </row>
    <row r="682" spans="1:20" x14ac:dyDescent="0.25">
      <c r="A682" s="2" t="str">
        <f>HYPERLINK("https://nddot-ixmultiasset.biprod.cloud/#/asset/inventory/nbibridges/1928", "49-105-06.0")</f>
        <v>49-105-06.0</v>
      </c>
      <c r="B682" s="3" t="s">
        <v>595</v>
      </c>
      <c r="C682" s="3" t="s">
        <v>117</v>
      </c>
      <c r="D682" s="3" t="s">
        <v>158</v>
      </c>
      <c r="E682" s="3" t="s">
        <v>15</v>
      </c>
      <c r="F682" s="3" t="s">
        <v>16</v>
      </c>
      <c r="G682" s="3" t="s">
        <v>81</v>
      </c>
      <c r="H682" s="3" t="s">
        <v>94</v>
      </c>
      <c r="I682" s="3" t="s">
        <v>1258</v>
      </c>
      <c r="J682" s="3"/>
      <c r="K682" s="3" t="s">
        <v>95</v>
      </c>
      <c r="L682" s="3"/>
      <c r="M682" s="9"/>
      <c r="N682" s="9"/>
      <c r="O682" s="3" t="s">
        <v>96</v>
      </c>
      <c r="P682" s="9">
        <v>0</v>
      </c>
      <c r="Q682" s="9">
        <f>N682+P682/12</f>
        <v>0</v>
      </c>
      <c r="R682" s="9">
        <f>Q682+P682/12</f>
        <v>0</v>
      </c>
      <c r="S682" s="9">
        <f>R682+P682/12</f>
        <v>0</v>
      </c>
      <c r="T682" s="3" t="s">
        <v>21</v>
      </c>
    </row>
    <row r="683" spans="1:20" x14ac:dyDescent="0.25">
      <c r="A683" s="4" t="str">
        <f>HYPERLINK("https://nddot-ixmultiasset.biprod.cloud/#/asset/inventory/nbibridges/305", "49-105-07.0")</f>
        <v>49-105-07.0</v>
      </c>
      <c r="B683" s="5" t="s">
        <v>157</v>
      </c>
      <c r="C683" s="5" t="s">
        <v>117</v>
      </c>
      <c r="D683" s="5" t="s">
        <v>158</v>
      </c>
      <c r="E683" s="5" t="s">
        <v>15</v>
      </c>
      <c r="F683" s="5" t="s">
        <v>16</v>
      </c>
      <c r="G683" s="5" t="s">
        <v>76</v>
      </c>
      <c r="H683" s="5" t="s">
        <v>18</v>
      </c>
      <c r="I683" s="5" t="s">
        <v>1258</v>
      </c>
      <c r="J683" s="5"/>
      <c r="K683" s="5" t="s">
        <v>19</v>
      </c>
      <c r="L683" s="5" t="s">
        <v>1259</v>
      </c>
      <c r="M683" s="10">
        <v>9</v>
      </c>
      <c r="N683" s="10">
        <v>2024</v>
      </c>
      <c r="O683" s="5" t="s">
        <v>20</v>
      </c>
      <c r="P683" s="10">
        <v>24</v>
      </c>
      <c r="Q683" s="10">
        <f>N683+P683/12</f>
        <v>2026</v>
      </c>
      <c r="R683" s="10">
        <f>Q683+P683/12</f>
        <v>2028</v>
      </c>
      <c r="S683" s="10">
        <f>R683+P683/12</f>
        <v>2030</v>
      </c>
      <c r="T683" s="5" t="s">
        <v>21</v>
      </c>
    </row>
    <row r="684" spans="1:20" x14ac:dyDescent="0.25">
      <c r="A684" s="2" t="str">
        <f>HYPERLINK("https://nddot-ixmultiasset.biprod.cloud/#/asset/inventory/nbibridges/585", "49-105-12.2")</f>
        <v>49-105-12.2</v>
      </c>
      <c r="B684" s="3" t="s">
        <v>228</v>
      </c>
      <c r="C684" s="3" t="s">
        <v>117</v>
      </c>
      <c r="D684" s="3" t="s">
        <v>167</v>
      </c>
      <c r="E684" s="3" t="s">
        <v>15</v>
      </c>
      <c r="F684" s="3" t="s">
        <v>16</v>
      </c>
      <c r="G684" s="3" t="s">
        <v>212</v>
      </c>
      <c r="H684" s="3" t="s">
        <v>18</v>
      </c>
      <c r="I684" s="3" t="s">
        <v>1262</v>
      </c>
      <c r="J684" s="3"/>
      <c r="K684" s="3"/>
      <c r="L684" s="3" t="s">
        <v>1259</v>
      </c>
      <c r="M684" s="9">
        <v>9</v>
      </c>
      <c r="N684" s="9">
        <v>2024</v>
      </c>
      <c r="O684" s="3" t="s">
        <v>20</v>
      </c>
      <c r="P684" s="9">
        <v>24</v>
      </c>
      <c r="Q684" s="9">
        <f>N684+P684/12</f>
        <v>2026</v>
      </c>
      <c r="R684" s="9">
        <f>Q684+P684/12</f>
        <v>2028</v>
      </c>
      <c r="S684" s="9">
        <f>R684+P684/12</f>
        <v>2030</v>
      </c>
      <c r="T684" s="3" t="s">
        <v>21</v>
      </c>
    </row>
    <row r="685" spans="1:20" x14ac:dyDescent="0.25">
      <c r="A685" s="4" t="str">
        <f>HYPERLINK("https://nddot-ixmultiasset.biprod.cloud/#/asset/inventory/nbibridges/950", "49-105-12.3")</f>
        <v>49-105-12.3</v>
      </c>
      <c r="B685" s="5" t="s">
        <v>324</v>
      </c>
      <c r="C685" s="5" t="s">
        <v>117</v>
      </c>
      <c r="D685" s="5" t="s">
        <v>118</v>
      </c>
      <c r="E685" s="5" t="s">
        <v>15</v>
      </c>
      <c r="F685" s="5" t="s">
        <v>16</v>
      </c>
      <c r="G685" s="5" t="s">
        <v>109</v>
      </c>
      <c r="H685" s="5" t="s">
        <v>25</v>
      </c>
      <c r="I685" s="5" t="s">
        <v>1258</v>
      </c>
      <c r="J685" s="5"/>
      <c r="K685" s="5"/>
      <c r="L685" s="5" t="s">
        <v>1259</v>
      </c>
      <c r="M685" s="10">
        <v>9</v>
      </c>
      <c r="N685" s="10">
        <v>2024</v>
      </c>
      <c r="O685" s="5" t="s">
        <v>20</v>
      </c>
      <c r="P685" s="10">
        <v>24</v>
      </c>
      <c r="Q685" s="10">
        <f>N685+P685/12</f>
        <v>2026</v>
      </c>
      <c r="R685" s="10">
        <f>Q685+P685/12</f>
        <v>2028</v>
      </c>
      <c r="S685" s="10">
        <f>R685+P685/12</f>
        <v>2030</v>
      </c>
      <c r="T685" s="5" t="s">
        <v>21</v>
      </c>
    </row>
    <row r="686" spans="1:20" x14ac:dyDescent="0.25">
      <c r="A686" s="2" t="str">
        <f>HYPERLINK("https://nddot-ixmultiasset.biprod.cloud/#/asset/inventory/nbibridges/1364", "49-105-23.1")</f>
        <v>49-105-23.1</v>
      </c>
      <c r="B686" s="3" t="s">
        <v>435</v>
      </c>
      <c r="C686" s="3" t="s">
        <v>117</v>
      </c>
      <c r="D686" s="3" t="s">
        <v>436</v>
      </c>
      <c r="E686" s="3" t="s">
        <v>15</v>
      </c>
      <c r="F686" s="3" t="s">
        <v>16</v>
      </c>
      <c r="G686" s="3" t="s">
        <v>93</v>
      </c>
      <c r="H686" s="3" t="s">
        <v>18</v>
      </c>
      <c r="I686" s="3" t="s">
        <v>1258</v>
      </c>
      <c r="J686" s="3"/>
      <c r="K686" s="3" t="s">
        <v>19</v>
      </c>
      <c r="L686" s="3" t="s">
        <v>1267</v>
      </c>
      <c r="M686" s="9">
        <v>9</v>
      </c>
      <c r="N686" s="9">
        <v>2023</v>
      </c>
      <c r="O686" s="3" t="s">
        <v>20</v>
      </c>
      <c r="P686" s="9">
        <v>24</v>
      </c>
      <c r="Q686" s="9">
        <f>N686+P686/12</f>
        <v>2025</v>
      </c>
      <c r="R686" s="9">
        <f>Q686+P686/12</f>
        <v>2027</v>
      </c>
      <c r="S686" s="9">
        <f>R686+P686/12</f>
        <v>2029</v>
      </c>
      <c r="T686" s="3" t="s">
        <v>21</v>
      </c>
    </row>
    <row r="687" spans="1:20" x14ac:dyDescent="0.25">
      <c r="A687" s="4" t="str">
        <f>HYPERLINK("https://nddot-ixmultiasset.biprod.cloud/#/asset/inventory/nbibridges/1870", "49-106-07.0")</f>
        <v>49-106-07.0</v>
      </c>
      <c r="B687" s="5" t="s">
        <v>583</v>
      </c>
      <c r="C687" s="5" t="s">
        <v>117</v>
      </c>
      <c r="D687" s="5" t="s">
        <v>158</v>
      </c>
      <c r="E687" s="5" t="s">
        <v>15</v>
      </c>
      <c r="F687" s="5" t="s">
        <v>16</v>
      </c>
      <c r="G687" s="5" t="s">
        <v>140</v>
      </c>
      <c r="H687" s="5" t="s">
        <v>18</v>
      </c>
      <c r="I687" s="5" t="s">
        <v>1258</v>
      </c>
      <c r="J687" s="5"/>
      <c r="K687" s="5" t="s">
        <v>19</v>
      </c>
      <c r="L687" s="5" t="s">
        <v>1259</v>
      </c>
      <c r="M687" s="10">
        <v>9</v>
      </c>
      <c r="N687" s="10">
        <v>2024</v>
      </c>
      <c r="O687" s="5" t="s">
        <v>20</v>
      </c>
      <c r="P687" s="10">
        <v>24</v>
      </c>
      <c r="Q687" s="10">
        <f>N687+P687/12</f>
        <v>2026</v>
      </c>
      <c r="R687" s="10">
        <f>Q687+P687/12</f>
        <v>2028</v>
      </c>
      <c r="S687" s="10">
        <f>R687+P687/12</f>
        <v>2030</v>
      </c>
      <c r="T687" s="5" t="s">
        <v>21</v>
      </c>
    </row>
    <row r="688" spans="1:20" x14ac:dyDescent="0.25">
      <c r="A688" s="2" t="str">
        <f>HYPERLINK("https://nddot-ixmultiasset.biprod.cloud/#/asset/inventory/nbibridges/2383", "49-106-08.0")</f>
        <v>49-106-08.0</v>
      </c>
      <c r="B688" s="3" t="s">
        <v>674</v>
      </c>
      <c r="C688" s="3" t="s">
        <v>117</v>
      </c>
      <c r="D688" s="3" t="s">
        <v>158</v>
      </c>
      <c r="E688" s="3" t="s">
        <v>15</v>
      </c>
      <c r="F688" s="3" t="s">
        <v>16</v>
      </c>
      <c r="G688" s="3" t="s">
        <v>400</v>
      </c>
      <c r="H688" s="3" t="s">
        <v>18</v>
      </c>
      <c r="I688" s="3" t="s">
        <v>1258</v>
      </c>
      <c r="J688" s="3"/>
      <c r="K688" s="3" t="s">
        <v>120</v>
      </c>
      <c r="L688" s="3" t="s">
        <v>1259</v>
      </c>
      <c r="M688" s="9">
        <v>9</v>
      </c>
      <c r="N688" s="9">
        <v>2024</v>
      </c>
      <c r="O688" s="3" t="s">
        <v>121</v>
      </c>
      <c r="P688" s="9">
        <v>12</v>
      </c>
      <c r="Q688" s="9">
        <f>N688+P688/12</f>
        <v>2025</v>
      </c>
      <c r="R688" s="9">
        <f>Q688+P688/12</f>
        <v>2026</v>
      </c>
      <c r="S688" s="9">
        <f>R688+P688/12</f>
        <v>2027</v>
      </c>
      <c r="T688" s="3" t="s">
        <v>21</v>
      </c>
    </row>
    <row r="689" spans="1:20" x14ac:dyDescent="0.25">
      <c r="A689" s="2" t="str">
        <f>HYPERLINK("https://nddot-ixmultiasset.biprod.cloud/#/asset/inventory/nbibridges/5134", "49-106-16.1")</f>
        <v>49-106-16.1</v>
      </c>
      <c r="B689" s="3" t="s">
        <v>1191</v>
      </c>
      <c r="C689" s="3" t="s">
        <v>117</v>
      </c>
      <c r="D689" s="3" t="s">
        <v>1192</v>
      </c>
      <c r="E689" s="3" t="s">
        <v>1193</v>
      </c>
      <c r="F689" s="3" t="s">
        <v>16</v>
      </c>
      <c r="G689" s="3" t="s">
        <v>313</v>
      </c>
      <c r="H689" s="3" t="s">
        <v>25</v>
      </c>
      <c r="I689" s="3" t="s">
        <v>1252</v>
      </c>
      <c r="J689" s="3"/>
      <c r="K689" s="3"/>
      <c r="L689" s="3" t="s">
        <v>1267</v>
      </c>
      <c r="M689" s="9">
        <v>9</v>
      </c>
      <c r="N689" s="9">
        <v>2023</v>
      </c>
      <c r="O689" s="3" t="s">
        <v>20</v>
      </c>
      <c r="P689" s="9">
        <v>24</v>
      </c>
      <c r="Q689" s="9">
        <f>N689+P689/12</f>
        <v>2025</v>
      </c>
      <c r="R689" s="9">
        <f>Q689+P689/12</f>
        <v>2027</v>
      </c>
      <c r="S689" s="9">
        <f>R689+P689/12</f>
        <v>2029</v>
      </c>
      <c r="T689" s="3" t="s">
        <v>21</v>
      </c>
    </row>
    <row r="690" spans="1:20" x14ac:dyDescent="0.25">
      <c r="A690" s="4" t="str">
        <f>HYPERLINK("https://nddot-ixmultiasset.biprod.cloud/#/asset/inventory/nbibridges/538", "49-106-26.0")</f>
        <v>49-106-26.0</v>
      </c>
      <c r="B690" s="5" t="s">
        <v>213</v>
      </c>
      <c r="C690" s="5" t="s">
        <v>117</v>
      </c>
      <c r="D690" s="5" t="s">
        <v>214</v>
      </c>
      <c r="E690" s="5" t="s">
        <v>215</v>
      </c>
      <c r="F690" s="5" t="s">
        <v>16</v>
      </c>
      <c r="G690" s="5" t="s">
        <v>216</v>
      </c>
      <c r="H690" s="5" t="s">
        <v>25</v>
      </c>
      <c r="I690" s="5" t="s">
        <v>1258</v>
      </c>
      <c r="J690" s="5"/>
      <c r="K690" s="5" t="s">
        <v>19</v>
      </c>
      <c r="L690" s="5" t="s">
        <v>1257</v>
      </c>
      <c r="M690" s="10">
        <v>11</v>
      </c>
      <c r="N690" s="10">
        <v>2024</v>
      </c>
      <c r="O690" s="5" t="s">
        <v>20</v>
      </c>
      <c r="P690" s="10">
        <v>24</v>
      </c>
      <c r="Q690" s="10">
        <f>N690+P690/12</f>
        <v>2026</v>
      </c>
      <c r="R690" s="10">
        <f>Q690+P690/12</f>
        <v>2028</v>
      </c>
      <c r="S690" s="10">
        <f>R690+P690/12</f>
        <v>2030</v>
      </c>
      <c r="T690" s="5" t="s">
        <v>21</v>
      </c>
    </row>
    <row r="691" spans="1:20" x14ac:dyDescent="0.25">
      <c r="A691" s="4" t="str">
        <f>HYPERLINK("https://nddot-ixmultiasset.biprod.cloud/#/asset/inventory/nbibridges/991", "49-106-28.0")</f>
        <v>49-106-28.0</v>
      </c>
      <c r="B691" s="5" t="s">
        <v>342</v>
      </c>
      <c r="C691" s="5" t="s">
        <v>117</v>
      </c>
      <c r="D691" s="5" t="s">
        <v>214</v>
      </c>
      <c r="E691" s="5" t="s">
        <v>15</v>
      </c>
      <c r="F691" s="5" t="s">
        <v>16</v>
      </c>
      <c r="G691" s="5" t="s">
        <v>258</v>
      </c>
      <c r="H691" s="5" t="s">
        <v>18</v>
      </c>
      <c r="I691" s="5" t="s">
        <v>1258</v>
      </c>
      <c r="J691" s="5"/>
      <c r="K691" s="5" t="s">
        <v>19</v>
      </c>
      <c r="L691" s="5" t="s">
        <v>1257</v>
      </c>
      <c r="M691" s="10">
        <v>11</v>
      </c>
      <c r="N691" s="10">
        <v>2024</v>
      </c>
      <c r="O691" s="5" t="s">
        <v>20</v>
      </c>
      <c r="P691" s="10">
        <v>24</v>
      </c>
      <c r="Q691" s="10">
        <f>N691+P691/12</f>
        <v>2026</v>
      </c>
      <c r="R691" s="10">
        <f>Q691+P691/12</f>
        <v>2028</v>
      </c>
      <c r="S691" s="10">
        <f>R691+P691/12</f>
        <v>2030</v>
      </c>
      <c r="T691" s="5" t="s">
        <v>21</v>
      </c>
    </row>
    <row r="692" spans="1:20" x14ac:dyDescent="0.25">
      <c r="A692" s="2" t="str">
        <f>HYPERLINK("https://nddot-ixmultiasset.biprod.cloud/#/asset/inventory/nbibridges/1381", "49-107-08.0")</f>
        <v>49-107-08.0</v>
      </c>
      <c r="B692" s="3" t="s">
        <v>442</v>
      </c>
      <c r="C692" s="3" t="s">
        <v>117</v>
      </c>
      <c r="D692" s="3" t="s">
        <v>158</v>
      </c>
      <c r="E692" s="3" t="s">
        <v>15</v>
      </c>
      <c r="F692" s="3" t="s">
        <v>16</v>
      </c>
      <c r="G692" s="3" t="s">
        <v>199</v>
      </c>
      <c r="H692" s="3" t="s">
        <v>25</v>
      </c>
      <c r="I692" s="3" t="s">
        <v>1252</v>
      </c>
      <c r="J692" s="3"/>
      <c r="K692" s="3"/>
      <c r="L692" s="3" t="s">
        <v>1259</v>
      </c>
      <c r="M692" s="9">
        <v>9</v>
      </c>
      <c r="N692" s="9">
        <v>2024</v>
      </c>
      <c r="O692" s="3" t="s">
        <v>20</v>
      </c>
      <c r="P692" s="9">
        <v>24</v>
      </c>
      <c r="Q692" s="9">
        <f>N692+P692/12</f>
        <v>2026</v>
      </c>
      <c r="R692" s="9">
        <f>Q692+P692/12</f>
        <v>2028</v>
      </c>
      <c r="S692" s="9">
        <f>R692+P692/12</f>
        <v>2030</v>
      </c>
      <c r="T692" s="3" t="s">
        <v>21</v>
      </c>
    </row>
    <row r="693" spans="1:20" x14ac:dyDescent="0.25">
      <c r="A693" s="4" t="str">
        <f>HYPERLINK("https://nddot-ixmultiasset.biprod.cloud/#/asset/inventory/nbibridges/1711", "49-107-09.0")</f>
        <v>49-107-09.0</v>
      </c>
      <c r="B693" s="5" t="s">
        <v>528</v>
      </c>
      <c r="C693" s="5" t="s">
        <v>117</v>
      </c>
      <c r="D693" s="5" t="s">
        <v>158</v>
      </c>
      <c r="E693" s="5" t="s">
        <v>15</v>
      </c>
      <c r="F693" s="5" t="s">
        <v>16</v>
      </c>
      <c r="G693" s="5" t="s">
        <v>84</v>
      </c>
      <c r="H693" s="5" t="s">
        <v>25</v>
      </c>
      <c r="I693" s="5" t="s">
        <v>1252</v>
      </c>
      <c r="J693" s="5"/>
      <c r="K693" s="5"/>
      <c r="L693" s="5" t="s">
        <v>1259</v>
      </c>
      <c r="M693" s="10">
        <v>9</v>
      </c>
      <c r="N693" s="10">
        <v>2024</v>
      </c>
      <c r="O693" s="5" t="s">
        <v>20</v>
      </c>
      <c r="P693" s="10">
        <v>24</v>
      </c>
      <c r="Q693" s="10">
        <f>N693+P693/12</f>
        <v>2026</v>
      </c>
      <c r="R693" s="10">
        <f>Q693+P693/12</f>
        <v>2028</v>
      </c>
      <c r="S693" s="10">
        <f>R693+P693/12</f>
        <v>2030</v>
      </c>
      <c r="T693" s="5" t="s">
        <v>21</v>
      </c>
    </row>
    <row r="694" spans="1:20" x14ac:dyDescent="0.25">
      <c r="A694" s="4" t="str">
        <f>HYPERLINK("https://nddot-ixmultiasset.biprod.cloud/#/asset/inventory/nbibridges/2316", "49-107-23.0")</f>
        <v>49-107-23.0</v>
      </c>
      <c r="B694" s="5" t="s">
        <v>659</v>
      </c>
      <c r="C694" s="5" t="s">
        <v>117</v>
      </c>
      <c r="D694" s="5" t="s">
        <v>214</v>
      </c>
      <c r="E694" s="5" t="s">
        <v>15</v>
      </c>
      <c r="F694" s="5" t="s">
        <v>16</v>
      </c>
      <c r="G694" s="5" t="s">
        <v>484</v>
      </c>
      <c r="H694" s="5" t="s">
        <v>94</v>
      </c>
      <c r="I694" s="5" t="s">
        <v>1258</v>
      </c>
      <c r="J694" s="5"/>
      <c r="K694" s="5" t="s">
        <v>95</v>
      </c>
      <c r="L694" s="5"/>
      <c r="M694" s="10"/>
      <c r="N694" s="10"/>
      <c r="O694" s="5" t="s">
        <v>96</v>
      </c>
      <c r="P694" s="10">
        <v>0</v>
      </c>
      <c r="Q694" s="10">
        <f>N694+P694/12</f>
        <v>0</v>
      </c>
      <c r="R694" s="10">
        <f>Q694+P694/12</f>
        <v>0</v>
      </c>
      <c r="S694" s="10">
        <f>R694+P694/12</f>
        <v>0</v>
      </c>
      <c r="T694" s="5" t="s">
        <v>21</v>
      </c>
    </row>
    <row r="695" spans="1:20" x14ac:dyDescent="0.25">
      <c r="A695" s="4" t="str">
        <f>HYPERLINK("https://nddot-ixmultiasset.biprod.cloud/#/asset/inventory/nbibridges/2125", "49-107-23.1")</f>
        <v>49-107-23.1</v>
      </c>
      <c r="B695" s="5" t="s">
        <v>617</v>
      </c>
      <c r="C695" s="5" t="s">
        <v>117</v>
      </c>
      <c r="D695" s="5" t="s">
        <v>214</v>
      </c>
      <c r="E695" s="5" t="s">
        <v>15</v>
      </c>
      <c r="F695" s="5" t="s">
        <v>16</v>
      </c>
      <c r="G695" s="5" t="s">
        <v>255</v>
      </c>
      <c r="H695" s="5" t="s">
        <v>25</v>
      </c>
      <c r="I695" s="5" t="s">
        <v>1252</v>
      </c>
      <c r="J695" s="5"/>
      <c r="K695" s="5"/>
      <c r="L695" s="5" t="s">
        <v>1281</v>
      </c>
      <c r="M695" s="10">
        <v>9</v>
      </c>
      <c r="N695" s="10">
        <v>2021</v>
      </c>
      <c r="O695" s="5" t="s">
        <v>35</v>
      </c>
      <c r="P695" s="10">
        <v>48</v>
      </c>
      <c r="Q695" s="10">
        <f>N695+P695/12</f>
        <v>2025</v>
      </c>
      <c r="R695" s="10">
        <f>Q695+P695/12</f>
        <v>2029</v>
      </c>
      <c r="S695" s="10">
        <f>R695+P695/12</f>
        <v>2033</v>
      </c>
      <c r="T695" s="5" t="s">
        <v>21</v>
      </c>
    </row>
    <row r="696" spans="1:20" x14ac:dyDescent="0.25">
      <c r="A696" s="4" t="str">
        <f>HYPERLINK("https://nddot-ixmultiasset.biprod.cloud/#/asset/inventory/nbibridges/2297", "49-107-24.0")</f>
        <v>49-107-24.0</v>
      </c>
      <c r="B696" s="5" t="s">
        <v>655</v>
      </c>
      <c r="C696" s="5" t="s">
        <v>117</v>
      </c>
      <c r="D696" s="5" t="s">
        <v>214</v>
      </c>
      <c r="E696" s="5" t="s">
        <v>15</v>
      </c>
      <c r="F696" s="5" t="s">
        <v>16</v>
      </c>
      <c r="G696" s="5" t="s">
        <v>258</v>
      </c>
      <c r="H696" s="5" t="s">
        <v>18</v>
      </c>
      <c r="I696" s="5" t="s">
        <v>1258</v>
      </c>
      <c r="J696" s="5"/>
      <c r="K696" s="5" t="s">
        <v>19</v>
      </c>
      <c r="L696" s="5" t="s">
        <v>1267</v>
      </c>
      <c r="M696" s="10">
        <v>9</v>
      </c>
      <c r="N696" s="10">
        <v>2023</v>
      </c>
      <c r="O696" s="5" t="s">
        <v>20</v>
      </c>
      <c r="P696" s="10">
        <v>24</v>
      </c>
      <c r="Q696" s="10">
        <f>N696+P696/12</f>
        <v>2025</v>
      </c>
      <c r="R696" s="10">
        <f>Q696+P696/12</f>
        <v>2027</v>
      </c>
      <c r="S696" s="10">
        <f>R696+P696/12</f>
        <v>2029</v>
      </c>
      <c r="T696" s="5" t="s">
        <v>21</v>
      </c>
    </row>
    <row r="697" spans="1:20" x14ac:dyDescent="0.25">
      <c r="A697" s="2" t="str">
        <f>HYPERLINK("https://nddot-ixmultiasset.biprod.cloud/#/asset/inventory/nbibridges/3155", "49-108-09.0")</f>
        <v>49-108-09.0</v>
      </c>
      <c r="B697" s="3" t="s">
        <v>811</v>
      </c>
      <c r="C697" s="3" t="s">
        <v>117</v>
      </c>
      <c r="D697" s="3" t="s">
        <v>158</v>
      </c>
      <c r="E697" s="3" t="s">
        <v>15</v>
      </c>
      <c r="F697" s="3" t="s">
        <v>16</v>
      </c>
      <c r="G697" s="3" t="s">
        <v>84</v>
      </c>
      <c r="H697" s="3" t="s">
        <v>25</v>
      </c>
      <c r="I697" s="3" t="s">
        <v>1252</v>
      </c>
      <c r="J697" s="3"/>
      <c r="K697" s="3"/>
      <c r="L697" s="3" t="s">
        <v>1287</v>
      </c>
      <c r="M697" s="9">
        <v>8</v>
      </c>
      <c r="N697" s="9">
        <v>2021</v>
      </c>
      <c r="O697" s="3" t="s">
        <v>35</v>
      </c>
      <c r="P697" s="9">
        <v>48</v>
      </c>
      <c r="Q697" s="9">
        <f>N697+P697/12</f>
        <v>2025</v>
      </c>
      <c r="R697" s="9">
        <f>Q697+P697/12</f>
        <v>2029</v>
      </c>
      <c r="S697" s="9">
        <f>R697+P697/12</f>
        <v>2033</v>
      </c>
      <c r="T697" s="3" t="s">
        <v>21</v>
      </c>
    </row>
    <row r="698" spans="1:20" x14ac:dyDescent="0.25">
      <c r="A698" s="4" t="str">
        <f>HYPERLINK("https://nddot-ixmultiasset.biprod.cloud/#/asset/inventory/nbibridges/2703", "49-108-11.0")</f>
        <v>49-108-11.0</v>
      </c>
      <c r="B698" s="5" t="s">
        <v>733</v>
      </c>
      <c r="C698" s="5" t="s">
        <v>117</v>
      </c>
      <c r="D698" s="5" t="s">
        <v>158</v>
      </c>
      <c r="E698" s="5" t="s">
        <v>15</v>
      </c>
      <c r="F698" s="5" t="s">
        <v>16</v>
      </c>
      <c r="G698" s="5" t="s">
        <v>400</v>
      </c>
      <c r="H698" s="5" t="s">
        <v>18</v>
      </c>
      <c r="I698" s="5" t="s">
        <v>1258</v>
      </c>
      <c r="J698" s="5"/>
      <c r="K698" s="5" t="s">
        <v>19</v>
      </c>
      <c r="L698" s="5" t="s">
        <v>1259</v>
      </c>
      <c r="M698" s="10">
        <v>9</v>
      </c>
      <c r="N698" s="10">
        <v>2024</v>
      </c>
      <c r="O698" s="5" t="s">
        <v>20</v>
      </c>
      <c r="P698" s="10">
        <v>24</v>
      </c>
      <c r="Q698" s="10">
        <f>N698+P698/12</f>
        <v>2026</v>
      </c>
      <c r="R698" s="10">
        <f>Q698+P698/12</f>
        <v>2028</v>
      </c>
      <c r="S698" s="10">
        <f>R698+P698/12</f>
        <v>2030</v>
      </c>
      <c r="T698" s="5" t="s">
        <v>21</v>
      </c>
    </row>
    <row r="699" spans="1:20" x14ac:dyDescent="0.25">
      <c r="A699" s="2" t="str">
        <f>HYPERLINK("https://nddot-ixmultiasset.biprod.cloud/#/asset/inventory/nbibridges/245", "49-108-17.0")</f>
        <v>49-108-17.0</v>
      </c>
      <c r="B699" s="3" t="s">
        <v>122</v>
      </c>
      <c r="C699" s="3" t="s">
        <v>117</v>
      </c>
      <c r="D699" s="3" t="s">
        <v>123</v>
      </c>
      <c r="E699" s="3" t="s">
        <v>15</v>
      </c>
      <c r="F699" s="3" t="s">
        <v>16</v>
      </c>
      <c r="G699" s="3" t="s">
        <v>124</v>
      </c>
      <c r="H699" s="3" t="s">
        <v>18</v>
      </c>
      <c r="I699" s="3" t="s">
        <v>1258</v>
      </c>
      <c r="J699" s="3"/>
      <c r="K699" s="3" t="s">
        <v>19</v>
      </c>
      <c r="L699" s="3" t="s">
        <v>1259</v>
      </c>
      <c r="M699" s="9">
        <v>9</v>
      </c>
      <c r="N699" s="9">
        <v>2024</v>
      </c>
      <c r="O699" s="3" t="s">
        <v>121</v>
      </c>
      <c r="P699" s="9">
        <v>12</v>
      </c>
      <c r="Q699" s="9">
        <f>N699+P699/12</f>
        <v>2025</v>
      </c>
      <c r="R699" s="9">
        <f>Q699+P699/12</f>
        <v>2026</v>
      </c>
      <c r="S699" s="9">
        <f>R699+P699/12</f>
        <v>2027</v>
      </c>
      <c r="T699" s="3" t="s">
        <v>21</v>
      </c>
    </row>
    <row r="700" spans="1:20" x14ac:dyDescent="0.25">
      <c r="A700" s="2" t="str">
        <f>HYPERLINK("https://nddot-ixmultiasset.biprod.cloud/#/asset/inventory/nbibridges/867", "49-109-11.0")</f>
        <v>49-109-11.0</v>
      </c>
      <c r="B700" s="3" t="s">
        <v>297</v>
      </c>
      <c r="C700" s="3" t="s">
        <v>117</v>
      </c>
      <c r="D700" s="3" t="s">
        <v>158</v>
      </c>
      <c r="E700" s="3" t="s">
        <v>15</v>
      </c>
      <c r="F700" s="3" t="s">
        <v>16</v>
      </c>
      <c r="G700" s="3" t="s">
        <v>56</v>
      </c>
      <c r="H700" s="3" t="s">
        <v>25</v>
      </c>
      <c r="I700" s="3" t="s">
        <v>1252</v>
      </c>
      <c r="J700" s="3"/>
      <c r="K700" s="3"/>
      <c r="L700" s="3" t="s">
        <v>1259</v>
      </c>
      <c r="M700" s="9">
        <v>9</v>
      </c>
      <c r="N700" s="9">
        <v>2024</v>
      </c>
      <c r="O700" s="3" t="s">
        <v>20</v>
      </c>
      <c r="P700" s="9">
        <v>24</v>
      </c>
      <c r="Q700" s="9">
        <f>N700+P700/12</f>
        <v>2026</v>
      </c>
      <c r="R700" s="9">
        <f>Q700+P700/12</f>
        <v>2028</v>
      </c>
      <c r="S700" s="9">
        <f>R700+P700/12</f>
        <v>2030</v>
      </c>
      <c r="T700" s="3" t="s">
        <v>21</v>
      </c>
    </row>
    <row r="701" spans="1:20" x14ac:dyDescent="0.25">
      <c r="A701" s="4" t="str">
        <f>HYPERLINK("https://nddot-ixmultiasset.biprod.cloud/#/asset/inventory/nbibridges/1274", "49-109-13.0")</f>
        <v>49-109-13.0</v>
      </c>
      <c r="B701" s="5" t="s">
        <v>417</v>
      </c>
      <c r="C701" s="5" t="s">
        <v>117</v>
      </c>
      <c r="D701" s="5" t="s">
        <v>167</v>
      </c>
      <c r="E701" s="5" t="s">
        <v>15</v>
      </c>
      <c r="F701" s="5" t="s">
        <v>16</v>
      </c>
      <c r="G701" s="5" t="s">
        <v>56</v>
      </c>
      <c r="H701" s="5" t="s">
        <v>25</v>
      </c>
      <c r="I701" s="5" t="s">
        <v>1262</v>
      </c>
      <c r="J701" s="5"/>
      <c r="K701" s="5"/>
      <c r="L701" s="5" t="s">
        <v>1259</v>
      </c>
      <c r="M701" s="10">
        <v>9</v>
      </c>
      <c r="N701" s="10">
        <v>2024</v>
      </c>
      <c r="O701" s="5" t="s">
        <v>20</v>
      </c>
      <c r="P701" s="10">
        <v>24</v>
      </c>
      <c r="Q701" s="10">
        <f>N701+P701/12</f>
        <v>2026</v>
      </c>
      <c r="R701" s="10">
        <f>Q701+P701/12</f>
        <v>2028</v>
      </c>
      <c r="S701" s="10">
        <f>R701+P701/12</f>
        <v>2030</v>
      </c>
      <c r="T701" s="5" t="s">
        <v>21</v>
      </c>
    </row>
    <row r="702" spans="1:20" x14ac:dyDescent="0.25">
      <c r="A702" s="2" t="str">
        <f>HYPERLINK("https://nddot-ixmultiasset.biprod.cloud/#/asset/inventory/nbibridges/1819", "49-110-07.0")</f>
        <v>49-110-07.0</v>
      </c>
      <c r="B702" s="3" t="s">
        <v>563</v>
      </c>
      <c r="C702" s="3" t="s">
        <v>117</v>
      </c>
      <c r="D702" s="3" t="s">
        <v>564</v>
      </c>
      <c r="E702" s="3" t="s">
        <v>15</v>
      </c>
      <c r="F702" s="3" t="s">
        <v>16</v>
      </c>
      <c r="G702" s="3" t="s">
        <v>565</v>
      </c>
      <c r="H702" s="3" t="s">
        <v>18</v>
      </c>
      <c r="I702" s="3" t="s">
        <v>1258</v>
      </c>
      <c r="J702" s="3"/>
      <c r="K702" s="3" t="s">
        <v>19</v>
      </c>
      <c r="L702" s="3" t="s">
        <v>1259</v>
      </c>
      <c r="M702" s="9">
        <v>9</v>
      </c>
      <c r="N702" s="9">
        <v>2024</v>
      </c>
      <c r="O702" s="3" t="s">
        <v>20</v>
      </c>
      <c r="P702" s="9">
        <v>24</v>
      </c>
      <c r="Q702" s="9">
        <f>N702+P702/12</f>
        <v>2026</v>
      </c>
      <c r="R702" s="9">
        <f>Q702+P702/12</f>
        <v>2028</v>
      </c>
      <c r="S702" s="9">
        <f>R702+P702/12</f>
        <v>2030</v>
      </c>
      <c r="T702" s="3" t="s">
        <v>21</v>
      </c>
    </row>
    <row r="703" spans="1:20" x14ac:dyDescent="0.25">
      <c r="A703" s="2" t="str">
        <f>HYPERLINK("https://nddot-ixmultiasset.biprod.cloud/#/asset/inventory/nbibridges/2033", "49-110-07.1")</f>
        <v>49-110-07.1</v>
      </c>
      <c r="B703" s="3" t="s">
        <v>599</v>
      </c>
      <c r="C703" s="3" t="s">
        <v>117</v>
      </c>
      <c r="D703" s="3" t="s">
        <v>600</v>
      </c>
      <c r="E703" s="3" t="s">
        <v>15</v>
      </c>
      <c r="F703" s="3" t="s">
        <v>16</v>
      </c>
      <c r="G703" s="3" t="s">
        <v>154</v>
      </c>
      <c r="H703" s="3" t="s">
        <v>18</v>
      </c>
      <c r="I703" s="3" t="s">
        <v>1258</v>
      </c>
      <c r="J703" s="3"/>
      <c r="K703" s="3" t="s">
        <v>19</v>
      </c>
      <c r="L703" s="3" t="s">
        <v>1259</v>
      </c>
      <c r="M703" s="9">
        <v>9</v>
      </c>
      <c r="N703" s="9">
        <v>2024</v>
      </c>
      <c r="O703" s="3" t="s">
        <v>20</v>
      </c>
      <c r="P703" s="9">
        <v>24</v>
      </c>
      <c r="Q703" s="9">
        <f>N703+P703/12</f>
        <v>2026</v>
      </c>
      <c r="R703" s="9">
        <f>Q703+P703/12</f>
        <v>2028</v>
      </c>
      <c r="S703" s="9">
        <f>R703+P703/12</f>
        <v>2030</v>
      </c>
      <c r="T703" s="3" t="s">
        <v>21</v>
      </c>
    </row>
    <row r="704" spans="1:20" x14ac:dyDescent="0.25">
      <c r="A704" s="4" t="str">
        <f>HYPERLINK("https://nddot-ixmultiasset.biprod.cloud/#/asset/inventory/nbibridges/841", "49-110-09.1")</f>
        <v>49-110-09.1</v>
      </c>
      <c r="B704" s="5" t="s">
        <v>291</v>
      </c>
      <c r="C704" s="5" t="s">
        <v>117</v>
      </c>
      <c r="D704" s="5" t="s">
        <v>144</v>
      </c>
      <c r="E704" s="5" t="s">
        <v>15</v>
      </c>
      <c r="F704" s="5" t="s">
        <v>16</v>
      </c>
      <c r="G704" s="5" t="s">
        <v>231</v>
      </c>
      <c r="H704" s="5" t="s">
        <v>25</v>
      </c>
      <c r="I704" s="5" t="s">
        <v>1252</v>
      </c>
      <c r="J704" s="5"/>
      <c r="K704" s="5"/>
      <c r="L704" s="5" t="s">
        <v>1259</v>
      </c>
      <c r="M704" s="10">
        <v>9</v>
      </c>
      <c r="N704" s="10">
        <v>2024</v>
      </c>
      <c r="O704" s="5" t="s">
        <v>20</v>
      </c>
      <c r="P704" s="10">
        <v>24</v>
      </c>
      <c r="Q704" s="10">
        <f>N704+P704/12</f>
        <v>2026</v>
      </c>
      <c r="R704" s="10">
        <f>Q704+P704/12</f>
        <v>2028</v>
      </c>
      <c r="S704" s="10">
        <f>R704+P704/12</f>
        <v>2030</v>
      </c>
      <c r="T704" s="5" t="s">
        <v>21</v>
      </c>
    </row>
    <row r="705" spans="1:20" x14ac:dyDescent="0.25">
      <c r="A705" s="2" t="str">
        <f>HYPERLINK("https://nddot-ixmultiasset.biprod.cloud/#/asset/inventory/nbibridges/2948", "49-110-12.0")</f>
        <v>49-110-12.0</v>
      </c>
      <c r="B705" s="3" t="s">
        <v>776</v>
      </c>
      <c r="C705" s="3" t="s">
        <v>117</v>
      </c>
      <c r="D705" s="3" t="s">
        <v>167</v>
      </c>
      <c r="E705" s="3" t="s">
        <v>15</v>
      </c>
      <c r="F705" s="3" t="s">
        <v>16</v>
      </c>
      <c r="G705" s="3" t="s">
        <v>632</v>
      </c>
      <c r="H705" s="3" t="s">
        <v>18</v>
      </c>
      <c r="I705" s="3" t="s">
        <v>1276</v>
      </c>
      <c r="J705" s="3"/>
      <c r="K705" s="3"/>
      <c r="L705" s="3" t="s">
        <v>1259</v>
      </c>
      <c r="M705" s="9">
        <v>9</v>
      </c>
      <c r="N705" s="9">
        <v>2024</v>
      </c>
      <c r="O705" s="3" t="s">
        <v>20</v>
      </c>
      <c r="P705" s="9">
        <v>24</v>
      </c>
      <c r="Q705" s="9">
        <f>N705+P705/12</f>
        <v>2026</v>
      </c>
      <c r="R705" s="9">
        <f>Q705+P705/12</f>
        <v>2028</v>
      </c>
      <c r="S705" s="9">
        <f>R705+P705/12</f>
        <v>2030</v>
      </c>
      <c r="T705" s="3" t="s">
        <v>21</v>
      </c>
    </row>
    <row r="706" spans="1:20" x14ac:dyDescent="0.25">
      <c r="A706" s="2" t="str">
        <f>HYPERLINK("https://nddot-ixmultiasset.biprod.cloud/#/asset/inventory/nbibridges/2904", "49-110-13.0")</f>
        <v>49-110-13.0</v>
      </c>
      <c r="B706" s="3" t="s">
        <v>768</v>
      </c>
      <c r="C706" s="3" t="s">
        <v>117</v>
      </c>
      <c r="D706" s="3" t="s">
        <v>167</v>
      </c>
      <c r="E706" s="3" t="s">
        <v>15</v>
      </c>
      <c r="F706" s="3" t="s">
        <v>16</v>
      </c>
      <c r="G706" s="3" t="s">
        <v>115</v>
      </c>
      <c r="H706" s="3" t="s">
        <v>25</v>
      </c>
      <c r="I706" s="3" t="s">
        <v>1262</v>
      </c>
      <c r="J706" s="3"/>
      <c r="K706" s="3"/>
      <c r="L706" s="3" t="s">
        <v>1259</v>
      </c>
      <c r="M706" s="9">
        <v>9</v>
      </c>
      <c r="N706" s="9">
        <v>2024</v>
      </c>
      <c r="O706" s="3" t="s">
        <v>20</v>
      </c>
      <c r="P706" s="9">
        <v>24</v>
      </c>
      <c r="Q706" s="9">
        <f>N706+P706/12</f>
        <v>2026</v>
      </c>
      <c r="R706" s="9">
        <f>Q706+P706/12</f>
        <v>2028</v>
      </c>
      <c r="S706" s="9">
        <f>R706+P706/12</f>
        <v>2030</v>
      </c>
      <c r="T706" s="3" t="s">
        <v>21</v>
      </c>
    </row>
    <row r="707" spans="1:20" x14ac:dyDescent="0.25">
      <c r="A707" s="4" t="str">
        <f>HYPERLINK("https://nddot-ixmultiasset.biprod.cloud/#/asset/inventory/nbibridges/2963", "49-111-09.0")</f>
        <v>49-111-09.0</v>
      </c>
      <c r="B707" s="5" t="s">
        <v>782</v>
      </c>
      <c r="C707" s="5" t="s">
        <v>117</v>
      </c>
      <c r="D707" s="5" t="s">
        <v>144</v>
      </c>
      <c r="E707" s="5" t="s">
        <v>15</v>
      </c>
      <c r="F707" s="5" t="s">
        <v>16</v>
      </c>
      <c r="G707" s="5" t="s">
        <v>106</v>
      </c>
      <c r="H707" s="5" t="s">
        <v>25</v>
      </c>
      <c r="I707" s="5" t="s">
        <v>1258</v>
      </c>
      <c r="J707" s="5"/>
      <c r="K707" s="5" t="s">
        <v>19</v>
      </c>
      <c r="L707" s="5" t="s">
        <v>1259</v>
      </c>
      <c r="M707" s="10">
        <v>9</v>
      </c>
      <c r="N707" s="10">
        <v>2024</v>
      </c>
      <c r="O707" s="5" t="s">
        <v>20</v>
      </c>
      <c r="P707" s="10">
        <v>24</v>
      </c>
      <c r="Q707" s="10">
        <f>N707+P707/12</f>
        <v>2026</v>
      </c>
      <c r="R707" s="10">
        <f>Q707+P707/12</f>
        <v>2028</v>
      </c>
      <c r="S707" s="10">
        <f>R707+P707/12</f>
        <v>2030</v>
      </c>
      <c r="T707" s="5" t="s">
        <v>21</v>
      </c>
    </row>
    <row r="708" spans="1:20" x14ac:dyDescent="0.25">
      <c r="A708" s="4" t="str">
        <f>HYPERLINK("https://nddot-ixmultiasset.biprod.cloud/#/asset/inventory/nbibridges/287", "49-111-09.1")</f>
        <v>49-111-09.1</v>
      </c>
      <c r="B708" s="5" t="s">
        <v>143</v>
      </c>
      <c r="C708" s="5" t="s">
        <v>117</v>
      </c>
      <c r="D708" s="5" t="s">
        <v>144</v>
      </c>
      <c r="E708" s="5" t="s">
        <v>145</v>
      </c>
      <c r="F708" s="5" t="s">
        <v>16</v>
      </c>
      <c r="G708" s="5" t="s">
        <v>71</v>
      </c>
      <c r="H708" s="5" t="s">
        <v>18</v>
      </c>
      <c r="I708" s="5" t="s">
        <v>1258</v>
      </c>
      <c r="J708" s="5"/>
      <c r="K708" s="5" t="s">
        <v>19</v>
      </c>
      <c r="L708" s="5" t="s">
        <v>1259</v>
      </c>
      <c r="M708" s="10">
        <v>9</v>
      </c>
      <c r="N708" s="10">
        <v>2024</v>
      </c>
      <c r="O708" s="5" t="s">
        <v>20</v>
      </c>
      <c r="P708" s="10">
        <v>24</v>
      </c>
      <c r="Q708" s="10">
        <f>N708+P708/12</f>
        <v>2026</v>
      </c>
      <c r="R708" s="10">
        <f>Q708+P708/12</f>
        <v>2028</v>
      </c>
      <c r="S708" s="10">
        <f>R708+P708/12</f>
        <v>2030</v>
      </c>
      <c r="T708" s="5" t="s">
        <v>21</v>
      </c>
    </row>
    <row r="709" spans="1:20" x14ac:dyDescent="0.25">
      <c r="A709" s="2" t="str">
        <f>HYPERLINK("https://nddot-ixmultiasset.biprod.cloud/#/asset/inventory/nbibridges/745", "49-111-10.0")</f>
        <v>49-111-10.0</v>
      </c>
      <c r="B709" s="3" t="s">
        <v>271</v>
      </c>
      <c r="C709" s="3" t="s">
        <v>117</v>
      </c>
      <c r="D709" s="3" t="s">
        <v>144</v>
      </c>
      <c r="E709" s="3" t="s">
        <v>15</v>
      </c>
      <c r="F709" s="3" t="s">
        <v>16</v>
      </c>
      <c r="G709" s="3" t="s">
        <v>272</v>
      </c>
      <c r="H709" s="3" t="s">
        <v>25</v>
      </c>
      <c r="I709" s="3" t="s">
        <v>1252</v>
      </c>
      <c r="J709" s="3"/>
      <c r="K709" s="3"/>
      <c r="L709" s="3" t="s">
        <v>1259</v>
      </c>
      <c r="M709" s="9">
        <v>9</v>
      </c>
      <c r="N709" s="9">
        <v>2024</v>
      </c>
      <c r="O709" s="3" t="s">
        <v>20</v>
      </c>
      <c r="P709" s="9">
        <v>24</v>
      </c>
      <c r="Q709" s="9">
        <f>N709+P709/12</f>
        <v>2026</v>
      </c>
      <c r="R709" s="9">
        <f>Q709+P709/12</f>
        <v>2028</v>
      </c>
      <c r="S709" s="9">
        <f>R709+P709/12</f>
        <v>2030</v>
      </c>
      <c r="T709" s="3" t="s">
        <v>21</v>
      </c>
    </row>
    <row r="710" spans="1:20" x14ac:dyDescent="0.25">
      <c r="A710" s="4" t="str">
        <f>HYPERLINK("https://nddot-ixmultiasset.biprod.cloud/#/asset/inventory/nbibridges/954", "49-111-17.0")</f>
        <v>49-111-17.0</v>
      </c>
      <c r="B710" s="5" t="s">
        <v>328</v>
      </c>
      <c r="C710" s="5" t="s">
        <v>117</v>
      </c>
      <c r="D710" s="5" t="s">
        <v>123</v>
      </c>
      <c r="E710" s="5" t="s">
        <v>15</v>
      </c>
      <c r="F710" s="5" t="s">
        <v>16</v>
      </c>
      <c r="G710" s="5" t="s">
        <v>216</v>
      </c>
      <c r="H710" s="5" t="s">
        <v>18</v>
      </c>
      <c r="I710" s="5" t="s">
        <v>1258</v>
      </c>
      <c r="J710" s="5"/>
      <c r="K710" s="5" t="s">
        <v>19</v>
      </c>
      <c r="L710" s="5" t="s">
        <v>1259</v>
      </c>
      <c r="M710" s="10">
        <v>9</v>
      </c>
      <c r="N710" s="10">
        <v>2024</v>
      </c>
      <c r="O710" s="5" t="s">
        <v>121</v>
      </c>
      <c r="P710" s="10">
        <v>12</v>
      </c>
      <c r="Q710" s="10">
        <f>N710+P710/12</f>
        <v>2025</v>
      </c>
      <c r="R710" s="10">
        <f>Q710+P710/12</f>
        <v>2026</v>
      </c>
      <c r="S710" s="10">
        <f>R710+P710/12</f>
        <v>2027</v>
      </c>
      <c r="T710" s="5" t="s">
        <v>21</v>
      </c>
    </row>
    <row r="711" spans="1:20" x14ac:dyDescent="0.25">
      <c r="A711" s="4" t="str">
        <f>HYPERLINK("https://nddot-ixmultiasset.biprod.cloud/#/asset/inventory/nbibridges/1195", "49-112-12.0")</f>
        <v>49-112-12.0</v>
      </c>
      <c r="B711" s="5" t="s">
        <v>391</v>
      </c>
      <c r="C711" s="5" t="s">
        <v>117</v>
      </c>
      <c r="D711" s="5" t="s">
        <v>158</v>
      </c>
      <c r="E711" s="5" t="s">
        <v>15</v>
      </c>
      <c r="F711" s="5" t="s">
        <v>16</v>
      </c>
      <c r="G711" s="5" t="s">
        <v>113</v>
      </c>
      <c r="H711" s="5" t="s">
        <v>25</v>
      </c>
      <c r="I711" s="5" t="s">
        <v>1252</v>
      </c>
      <c r="J711" s="5"/>
      <c r="K711" s="5"/>
      <c r="L711" s="5" t="s">
        <v>1259</v>
      </c>
      <c r="M711" s="10">
        <v>9</v>
      </c>
      <c r="N711" s="10">
        <v>2024</v>
      </c>
      <c r="O711" s="5" t="s">
        <v>20</v>
      </c>
      <c r="P711" s="10">
        <v>24</v>
      </c>
      <c r="Q711" s="10">
        <f>N711+P711/12</f>
        <v>2026</v>
      </c>
      <c r="R711" s="10">
        <f>Q711+P711/12</f>
        <v>2028</v>
      </c>
      <c r="S711" s="10">
        <f>R711+P711/12</f>
        <v>2030</v>
      </c>
      <c r="T711" s="5" t="s">
        <v>21</v>
      </c>
    </row>
    <row r="712" spans="1:20" x14ac:dyDescent="0.25">
      <c r="A712" s="2" t="str">
        <f>HYPERLINK("https://nddot-ixmultiasset.biprod.cloud/#/asset/inventory/nbibridges/1829", "49-112-14.1")</f>
        <v>49-112-14.1</v>
      </c>
      <c r="B712" s="3" t="s">
        <v>568</v>
      </c>
      <c r="C712" s="3" t="s">
        <v>117</v>
      </c>
      <c r="D712" s="3" t="s">
        <v>158</v>
      </c>
      <c r="E712" s="3" t="s">
        <v>15</v>
      </c>
      <c r="F712" s="3" t="s">
        <v>16</v>
      </c>
      <c r="G712" s="3" t="s">
        <v>195</v>
      </c>
      <c r="H712" s="3" t="s">
        <v>25</v>
      </c>
      <c r="I712" s="3" t="s">
        <v>1275</v>
      </c>
      <c r="J712" s="3"/>
      <c r="K712" s="3" t="s">
        <v>19</v>
      </c>
      <c r="L712" s="3" t="s">
        <v>1259</v>
      </c>
      <c r="M712" s="9">
        <v>9</v>
      </c>
      <c r="N712" s="9">
        <v>2024</v>
      </c>
      <c r="O712" s="3" t="s">
        <v>20</v>
      </c>
      <c r="P712" s="9">
        <v>24</v>
      </c>
      <c r="Q712" s="9">
        <f>N712+P712/12</f>
        <v>2026</v>
      </c>
      <c r="R712" s="9">
        <f>Q712+P712/12</f>
        <v>2028</v>
      </c>
      <c r="S712" s="9">
        <f>R712+P712/12</f>
        <v>2030</v>
      </c>
      <c r="T712" s="3" t="s">
        <v>21</v>
      </c>
    </row>
    <row r="713" spans="1:20" x14ac:dyDescent="0.25">
      <c r="A713" s="2" t="str">
        <f>HYPERLINK("https://nddot-ixmultiasset.biprod.cloud/#/asset/inventory/nbibridges/5105", "49-112-14.2")</f>
        <v>49-112-14.2</v>
      </c>
      <c r="B713" s="3" t="s">
        <v>1166</v>
      </c>
      <c r="C713" s="3" t="s">
        <v>117</v>
      </c>
      <c r="D713" s="3" t="s">
        <v>167</v>
      </c>
      <c r="E713" s="3" t="s">
        <v>1167</v>
      </c>
      <c r="F713" s="3" t="s">
        <v>16</v>
      </c>
      <c r="G713" s="3" t="s">
        <v>358</v>
      </c>
      <c r="H713" s="3" t="s">
        <v>25</v>
      </c>
      <c r="I713" s="3" t="s">
        <v>1262</v>
      </c>
      <c r="J713" s="3"/>
      <c r="K713" s="3"/>
      <c r="L713" s="3" t="s">
        <v>1272</v>
      </c>
      <c r="M713" s="9">
        <v>6</v>
      </c>
      <c r="N713" s="9">
        <v>2024</v>
      </c>
      <c r="O713" s="3" t="s">
        <v>20</v>
      </c>
      <c r="P713" s="9">
        <v>24</v>
      </c>
      <c r="Q713" s="9">
        <f>N713+P713/12</f>
        <v>2026</v>
      </c>
      <c r="R713" s="9">
        <f>Q713+P713/12</f>
        <v>2028</v>
      </c>
      <c r="S713" s="9">
        <f>R713+P713/12</f>
        <v>2030</v>
      </c>
      <c r="T713" s="3" t="s">
        <v>21</v>
      </c>
    </row>
    <row r="714" spans="1:20" x14ac:dyDescent="0.25">
      <c r="A714" s="4" t="str">
        <f>HYPERLINK("https://nddot-ixmultiasset.biprod.cloud/#/asset/inventory/nbibridges/2335", "49-112-16.0")</f>
        <v>49-112-16.0</v>
      </c>
      <c r="B714" s="5" t="s">
        <v>661</v>
      </c>
      <c r="C714" s="5" t="s">
        <v>117</v>
      </c>
      <c r="D714" s="5" t="s">
        <v>662</v>
      </c>
      <c r="E714" s="5" t="s">
        <v>15</v>
      </c>
      <c r="F714" s="5" t="s">
        <v>16</v>
      </c>
      <c r="G714" s="5" t="s">
        <v>195</v>
      </c>
      <c r="H714" s="5" t="s">
        <v>18</v>
      </c>
      <c r="I714" s="5" t="s">
        <v>1258</v>
      </c>
      <c r="J714" s="5"/>
      <c r="K714" s="5" t="s">
        <v>19</v>
      </c>
      <c r="L714" s="5" t="s">
        <v>1259</v>
      </c>
      <c r="M714" s="10">
        <v>9</v>
      </c>
      <c r="N714" s="10">
        <v>2024</v>
      </c>
      <c r="O714" s="5" t="s">
        <v>121</v>
      </c>
      <c r="P714" s="10">
        <v>12</v>
      </c>
      <c r="Q714" s="10">
        <f>N714+P714/12</f>
        <v>2025</v>
      </c>
      <c r="R714" s="10">
        <f>Q714+P714/12</f>
        <v>2026</v>
      </c>
      <c r="S714" s="10">
        <f>R714+P714/12</f>
        <v>2027</v>
      </c>
      <c r="T714" s="5" t="s">
        <v>21</v>
      </c>
    </row>
    <row r="715" spans="1:20" x14ac:dyDescent="0.25">
      <c r="A715" s="2" t="str">
        <f>HYPERLINK("https://nddot-ixmultiasset.biprod.cloud/#/asset/inventory/nbibridges/2486", "49-112-16.2")</f>
        <v>49-112-16.2</v>
      </c>
      <c r="B715" s="3" t="s">
        <v>692</v>
      </c>
      <c r="C715" s="3" t="s">
        <v>117</v>
      </c>
      <c r="D715" s="3" t="s">
        <v>662</v>
      </c>
      <c r="E715" s="3" t="s">
        <v>693</v>
      </c>
      <c r="F715" s="3" t="s">
        <v>16</v>
      </c>
      <c r="G715" s="3" t="s">
        <v>154</v>
      </c>
      <c r="H715" s="3" t="s">
        <v>18</v>
      </c>
      <c r="I715" s="3" t="s">
        <v>1258</v>
      </c>
      <c r="J715" s="3"/>
      <c r="K715" s="3" t="s">
        <v>19</v>
      </c>
      <c r="L715" s="3" t="s">
        <v>1259</v>
      </c>
      <c r="M715" s="9">
        <v>9</v>
      </c>
      <c r="N715" s="9">
        <v>2024</v>
      </c>
      <c r="O715" s="3" t="s">
        <v>20</v>
      </c>
      <c r="P715" s="9">
        <v>24</v>
      </c>
      <c r="Q715" s="9">
        <f>N715+P715/12</f>
        <v>2026</v>
      </c>
      <c r="R715" s="9">
        <f>Q715+P715/12</f>
        <v>2028</v>
      </c>
      <c r="S715" s="9">
        <f>R715+P715/12</f>
        <v>2030</v>
      </c>
      <c r="T715" s="3" t="s">
        <v>21</v>
      </c>
    </row>
    <row r="716" spans="1:20" x14ac:dyDescent="0.25">
      <c r="A716" s="4" t="str">
        <f>HYPERLINK("https://nddot-ixmultiasset.biprod.cloud/#/asset/inventory/nbibridges/2763", "49-112-21.0")</f>
        <v>49-112-21.0</v>
      </c>
      <c r="B716" s="5" t="s">
        <v>743</v>
      </c>
      <c r="C716" s="5" t="s">
        <v>117</v>
      </c>
      <c r="D716" s="5" t="s">
        <v>151</v>
      </c>
      <c r="E716" s="5" t="s">
        <v>15</v>
      </c>
      <c r="F716" s="5" t="s">
        <v>16</v>
      </c>
      <c r="G716" s="5" t="s">
        <v>744</v>
      </c>
      <c r="H716" s="5" t="s">
        <v>18</v>
      </c>
      <c r="I716" s="5" t="s">
        <v>1258</v>
      </c>
      <c r="J716" s="5"/>
      <c r="K716" s="5" t="s">
        <v>19</v>
      </c>
      <c r="L716" s="5" t="s">
        <v>1267</v>
      </c>
      <c r="M716" s="10">
        <v>9</v>
      </c>
      <c r="N716" s="10">
        <v>2023</v>
      </c>
      <c r="O716" s="5" t="s">
        <v>20</v>
      </c>
      <c r="P716" s="10">
        <v>24</v>
      </c>
      <c r="Q716" s="10">
        <f>N716+P716/12</f>
        <v>2025</v>
      </c>
      <c r="R716" s="10">
        <f>Q716+P716/12</f>
        <v>2027</v>
      </c>
      <c r="S716" s="10">
        <f>R716+P716/12</f>
        <v>2029</v>
      </c>
      <c r="T716" s="5" t="s">
        <v>21</v>
      </c>
    </row>
    <row r="717" spans="1:20" x14ac:dyDescent="0.25">
      <c r="A717" s="2" t="str">
        <f>HYPERLINK("https://nddot-ixmultiasset.biprod.cloud/#/asset/inventory/nbibridges/2996", "49-112-23.0")</f>
        <v>49-112-23.0</v>
      </c>
      <c r="B717" s="3" t="s">
        <v>788</v>
      </c>
      <c r="C717" s="3" t="s">
        <v>117</v>
      </c>
      <c r="D717" s="3" t="s">
        <v>214</v>
      </c>
      <c r="E717" s="3" t="s">
        <v>15</v>
      </c>
      <c r="F717" s="3" t="s">
        <v>16</v>
      </c>
      <c r="G717" s="3" t="s">
        <v>400</v>
      </c>
      <c r="H717" s="3" t="s">
        <v>25</v>
      </c>
      <c r="I717" s="3" t="s">
        <v>1258</v>
      </c>
      <c r="J717" s="3"/>
      <c r="K717" s="3" t="s">
        <v>19</v>
      </c>
      <c r="L717" s="3" t="s">
        <v>1260</v>
      </c>
      <c r="M717" s="9">
        <v>8</v>
      </c>
      <c r="N717" s="9">
        <v>2024</v>
      </c>
      <c r="O717" s="3" t="s">
        <v>20</v>
      </c>
      <c r="P717" s="9">
        <v>24</v>
      </c>
      <c r="Q717" s="9">
        <f>N717+P717/12</f>
        <v>2026</v>
      </c>
      <c r="R717" s="9">
        <f>Q717+P717/12</f>
        <v>2028</v>
      </c>
      <c r="S717" s="9">
        <f>R717+P717/12</f>
        <v>2030</v>
      </c>
      <c r="T717" s="3" t="s">
        <v>21</v>
      </c>
    </row>
    <row r="718" spans="1:20" x14ac:dyDescent="0.25">
      <c r="A718" s="2" t="str">
        <f>HYPERLINK("https://nddot-ixmultiasset.biprod.cloud/#/asset/inventory/nbibridges/3265", "49-112-23.4")</f>
        <v>49-112-23.4</v>
      </c>
      <c r="B718" s="3" t="s">
        <v>830</v>
      </c>
      <c r="C718" s="3" t="s">
        <v>117</v>
      </c>
      <c r="D718" s="3" t="s">
        <v>214</v>
      </c>
      <c r="E718" s="3" t="s">
        <v>15</v>
      </c>
      <c r="F718" s="3" t="s">
        <v>16</v>
      </c>
      <c r="G718" s="3" t="s">
        <v>162</v>
      </c>
      <c r="H718" s="3" t="s">
        <v>25</v>
      </c>
      <c r="I718" s="3" t="s">
        <v>1252</v>
      </c>
      <c r="J718" s="3"/>
      <c r="K718" s="3"/>
      <c r="L718" s="3" t="s">
        <v>1260</v>
      </c>
      <c r="M718" s="9">
        <v>8</v>
      </c>
      <c r="N718" s="9">
        <v>2024</v>
      </c>
      <c r="O718" s="3" t="s">
        <v>20</v>
      </c>
      <c r="P718" s="9">
        <v>24</v>
      </c>
      <c r="Q718" s="9">
        <f>N718+P718/12</f>
        <v>2026</v>
      </c>
      <c r="R718" s="9">
        <f>Q718+P718/12</f>
        <v>2028</v>
      </c>
      <c r="S718" s="9">
        <f>R718+P718/12</f>
        <v>2030</v>
      </c>
      <c r="T718" s="3" t="s">
        <v>21</v>
      </c>
    </row>
    <row r="719" spans="1:20" x14ac:dyDescent="0.25">
      <c r="A719" s="2" t="str">
        <f>HYPERLINK("https://nddot-ixmultiasset.biprod.cloud/#/asset/inventory/nbibridges/3257", "49-113-09.0")</f>
        <v>49-113-09.0</v>
      </c>
      <c r="B719" s="3" t="s">
        <v>827</v>
      </c>
      <c r="C719" s="3" t="s">
        <v>117</v>
      </c>
      <c r="D719" s="3" t="s">
        <v>23</v>
      </c>
      <c r="E719" s="3" t="s">
        <v>15</v>
      </c>
      <c r="F719" s="3" t="s">
        <v>16</v>
      </c>
      <c r="G719" s="3" t="s">
        <v>81</v>
      </c>
      <c r="H719" s="3" t="s">
        <v>18</v>
      </c>
      <c r="I719" s="3" t="s">
        <v>1258</v>
      </c>
      <c r="J719" s="3"/>
      <c r="K719" s="3" t="s">
        <v>202</v>
      </c>
      <c r="L719" s="3" t="s">
        <v>1259</v>
      </c>
      <c r="M719" s="9">
        <v>9</v>
      </c>
      <c r="N719" s="9">
        <v>2024</v>
      </c>
      <c r="O719" s="3" t="s">
        <v>20</v>
      </c>
      <c r="P719" s="9">
        <v>24</v>
      </c>
      <c r="Q719" s="9">
        <f>N719+P719/12</f>
        <v>2026</v>
      </c>
      <c r="R719" s="9">
        <f>Q719+P719/12</f>
        <v>2028</v>
      </c>
      <c r="S719" s="9">
        <f>R719+P719/12</f>
        <v>2030</v>
      </c>
      <c r="T719" s="3" t="s">
        <v>21</v>
      </c>
    </row>
    <row r="720" spans="1:20" x14ac:dyDescent="0.25">
      <c r="A720" s="4" t="str">
        <f>HYPERLINK("https://nddot-ixmultiasset.biprod.cloud/#/asset/inventory/nbibridges/3401", "49-113-10.0")</f>
        <v>49-113-10.0</v>
      </c>
      <c r="B720" s="5" t="s">
        <v>859</v>
      </c>
      <c r="C720" s="5" t="s">
        <v>117</v>
      </c>
      <c r="D720" s="5" t="s">
        <v>23</v>
      </c>
      <c r="E720" s="5" t="s">
        <v>15</v>
      </c>
      <c r="F720" s="5" t="s">
        <v>16</v>
      </c>
      <c r="G720" s="5" t="s">
        <v>76</v>
      </c>
      <c r="H720" s="5" t="s">
        <v>94</v>
      </c>
      <c r="I720" s="5" t="s">
        <v>1258</v>
      </c>
      <c r="J720" s="5"/>
      <c r="K720" s="5" t="s">
        <v>95</v>
      </c>
      <c r="L720" s="5"/>
      <c r="M720" s="10"/>
      <c r="N720" s="10"/>
      <c r="O720" s="5" t="s">
        <v>96</v>
      </c>
      <c r="P720" s="10">
        <v>0</v>
      </c>
      <c r="Q720" s="10">
        <f>N720+P720/12</f>
        <v>0</v>
      </c>
      <c r="R720" s="10">
        <f>Q720+P720/12</f>
        <v>0</v>
      </c>
      <c r="S720" s="10">
        <f>R720+P720/12</f>
        <v>0</v>
      </c>
      <c r="T720" s="5" t="s">
        <v>21</v>
      </c>
    </row>
    <row r="721" spans="1:20" x14ac:dyDescent="0.25">
      <c r="A721" s="2" t="str">
        <f>HYPERLINK("https://nddot-ixmultiasset.biprod.cloud/#/asset/inventory/nbibridges/3713", "49-113-13.0")</f>
        <v>49-113-13.0</v>
      </c>
      <c r="B721" s="3" t="s">
        <v>935</v>
      </c>
      <c r="C721" s="3" t="s">
        <v>117</v>
      </c>
      <c r="D721" s="3" t="s">
        <v>151</v>
      </c>
      <c r="E721" s="3" t="s">
        <v>15</v>
      </c>
      <c r="F721" s="3" t="s">
        <v>16</v>
      </c>
      <c r="G721" s="3" t="s">
        <v>251</v>
      </c>
      <c r="H721" s="3" t="s">
        <v>94</v>
      </c>
      <c r="I721" s="3" t="s">
        <v>1258</v>
      </c>
      <c r="J721" s="3"/>
      <c r="K721" s="3" t="s">
        <v>95</v>
      </c>
      <c r="L721" s="3"/>
      <c r="M721" s="9"/>
      <c r="N721" s="9"/>
      <c r="O721" s="3" t="s">
        <v>96</v>
      </c>
      <c r="P721" s="9">
        <v>0</v>
      </c>
      <c r="Q721" s="9">
        <f>N721+P721/12</f>
        <v>0</v>
      </c>
      <c r="R721" s="9">
        <f>Q721+P721/12</f>
        <v>0</v>
      </c>
      <c r="S721" s="9">
        <f>R721+P721/12</f>
        <v>0</v>
      </c>
      <c r="T721" s="3" t="s">
        <v>21</v>
      </c>
    </row>
    <row r="722" spans="1:20" x14ac:dyDescent="0.25">
      <c r="A722" s="4" t="str">
        <f>HYPERLINK("https://nddot-ixmultiasset.biprod.cloud/#/asset/inventory/nbibridges/5106", "49-113-14.1")</f>
        <v>49-113-14.1</v>
      </c>
      <c r="B722" s="5" t="s">
        <v>1168</v>
      </c>
      <c r="C722" s="5" t="s">
        <v>117</v>
      </c>
      <c r="D722" s="5" t="s">
        <v>158</v>
      </c>
      <c r="E722" s="5" t="s">
        <v>1167</v>
      </c>
      <c r="F722" s="5" t="s">
        <v>16</v>
      </c>
      <c r="G722" s="5" t="s">
        <v>358</v>
      </c>
      <c r="H722" s="5" t="s">
        <v>25</v>
      </c>
      <c r="I722" s="5" t="s">
        <v>1262</v>
      </c>
      <c r="J722" s="5"/>
      <c r="K722" s="5"/>
      <c r="L722" s="5" t="s">
        <v>1272</v>
      </c>
      <c r="M722" s="10">
        <v>6</v>
      </c>
      <c r="N722" s="10">
        <v>2024</v>
      </c>
      <c r="O722" s="5" t="s">
        <v>20</v>
      </c>
      <c r="P722" s="10">
        <v>24</v>
      </c>
      <c r="Q722" s="10">
        <f>N722+P722/12</f>
        <v>2026</v>
      </c>
      <c r="R722" s="10">
        <f>Q722+P722/12</f>
        <v>2028</v>
      </c>
      <c r="S722" s="10">
        <f>R722+P722/12</f>
        <v>2030</v>
      </c>
      <c r="T722" s="5" t="s">
        <v>21</v>
      </c>
    </row>
    <row r="723" spans="1:20" x14ac:dyDescent="0.25">
      <c r="A723" s="4" t="str">
        <f>HYPERLINK("https://nddot-ixmultiasset.biprod.cloud/#/asset/inventory/nbibridges/4010", "49-113-15.0")</f>
        <v>49-113-15.0</v>
      </c>
      <c r="B723" s="5" t="s">
        <v>985</v>
      </c>
      <c r="C723" s="5" t="s">
        <v>117</v>
      </c>
      <c r="D723" s="5" t="s">
        <v>158</v>
      </c>
      <c r="E723" s="5" t="s">
        <v>15</v>
      </c>
      <c r="F723" s="5" t="s">
        <v>16</v>
      </c>
      <c r="G723" s="5" t="s">
        <v>43</v>
      </c>
      <c r="H723" s="5" t="s">
        <v>18</v>
      </c>
      <c r="I723" s="5" t="s">
        <v>1258</v>
      </c>
      <c r="J723" s="5"/>
      <c r="K723" s="5" t="s">
        <v>19</v>
      </c>
      <c r="L723" s="5" t="s">
        <v>1259</v>
      </c>
      <c r="M723" s="10">
        <v>9</v>
      </c>
      <c r="N723" s="10">
        <v>2024</v>
      </c>
      <c r="O723" s="5" t="s">
        <v>20</v>
      </c>
      <c r="P723" s="10">
        <v>24</v>
      </c>
      <c r="Q723" s="10">
        <f>N723+P723/12</f>
        <v>2026</v>
      </c>
      <c r="R723" s="10">
        <f>Q723+P723/12</f>
        <v>2028</v>
      </c>
      <c r="S723" s="10">
        <f>R723+P723/12</f>
        <v>2030</v>
      </c>
      <c r="T723" s="5" t="s">
        <v>21</v>
      </c>
    </row>
    <row r="724" spans="1:20" x14ac:dyDescent="0.25">
      <c r="A724" s="2" t="str">
        <f>HYPERLINK("https://nddot-ixmultiasset.biprod.cloud/#/asset/inventory/nbibridges/4121", "49-113-15.1")</f>
        <v>49-113-15.1</v>
      </c>
      <c r="B724" s="3" t="s">
        <v>1001</v>
      </c>
      <c r="C724" s="3" t="s">
        <v>117</v>
      </c>
      <c r="D724" s="3" t="s">
        <v>167</v>
      </c>
      <c r="E724" s="3" t="s">
        <v>15</v>
      </c>
      <c r="F724" s="3" t="s">
        <v>16</v>
      </c>
      <c r="G724" s="3" t="s">
        <v>488</v>
      </c>
      <c r="H724" s="3" t="s">
        <v>18</v>
      </c>
      <c r="I724" s="3" t="s">
        <v>1274</v>
      </c>
      <c r="J724" s="3"/>
      <c r="K724" s="3" t="s">
        <v>19</v>
      </c>
      <c r="L724" s="3" t="s">
        <v>1259</v>
      </c>
      <c r="M724" s="9">
        <v>9</v>
      </c>
      <c r="N724" s="9">
        <v>2024</v>
      </c>
      <c r="O724" s="3" t="s">
        <v>121</v>
      </c>
      <c r="P724" s="9">
        <v>12</v>
      </c>
      <c r="Q724" s="9">
        <f>N724+P724/12</f>
        <v>2025</v>
      </c>
      <c r="R724" s="9">
        <f>Q724+P724/12</f>
        <v>2026</v>
      </c>
      <c r="S724" s="9">
        <f>R724+P724/12</f>
        <v>2027</v>
      </c>
      <c r="T724" s="3" t="s">
        <v>74</v>
      </c>
    </row>
    <row r="725" spans="1:20" x14ac:dyDescent="0.25">
      <c r="A725" s="2" t="str">
        <f>HYPERLINK("https://nddot-ixmultiasset.biprod.cloud/#/asset/inventory/nbibridges/4112", "49-113-17.0")</f>
        <v>49-113-17.0</v>
      </c>
      <c r="B725" s="3" t="s">
        <v>999</v>
      </c>
      <c r="C725" s="3" t="s">
        <v>117</v>
      </c>
      <c r="D725" s="3" t="s">
        <v>193</v>
      </c>
      <c r="E725" s="3" t="s">
        <v>15</v>
      </c>
      <c r="F725" s="3" t="s">
        <v>16</v>
      </c>
      <c r="G725" s="3" t="s">
        <v>176</v>
      </c>
      <c r="H725" s="3" t="s">
        <v>25</v>
      </c>
      <c r="I725" s="3" t="s">
        <v>1252</v>
      </c>
      <c r="J725" s="3"/>
      <c r="K725" s="3"/>
      <c r="L725" s="3" t="s">
        <v>1259</v>
      </c>
      <c r="M725" s="9">
        <v>9</v>
      </c>
      <c r="N725" s="9">
        <v>2024</v>
      </c>
      <c r="O725" s="3" t="s">
        <v>20</v>
      </c>
      <c r="P725" s="9">
        <v>24</v>
      </c>
      <c r="Q725" s="9">
        <f>N725+P725/12</f>
        <v>2026</v>
      </c>
      <c r="R725" s="9">
        <f>Q725+P725/12</f>
        <v>2028</v>
      </c>
      <c r="S725" s="9">
        <f>R725+P725/12</f>
        <v>2030</v>
      </c>
      <c r="T725" s="3" t="s">
        <v>21</v>
      </c>
    </row>
    <row r="726" spans="1:20" x14ac:dyDescent="0.25">
      <c r="A726" s="2" t="str">
        <f>HYPERLINK("https://nddot-ixmultiasset.biprod.cloud/#/asset/inventory/nbibridges/4494", "49-113-17.1")</f>
        <v>49-113-17.1</v>
      </c>
      <c r="B726" s="3" t="s">
        <v>1057</v>
      </c>
      <c r="C726" s="3" t="s">
        <v>117</v>
      </c>
      <c r="D726" s="3" t="s">
        <v>123</v>
      </c>
      <c r="E726" s="3" t="s">
        <v>15</v>
      </c>
      <c r="F726" s="3" t="s">
        <v>16</v>
      </c>
      <c r="G726" s="3" t="s">
        <v>76</v>
      </c>
      <c r="H726" s="3" t="s">
        <v>18</v>
      </c>
      <c r="I726" s="3" t="s">
        <v>1258</v>
      </c>
      <c r="J726" s="3"/>
      <c r="K726" s="3" t="s">
        <v>19</v>
      </c>
      <c r="L726" s="3" t="s">
        <v>1259</v>
      </c>
      <c r="M726" s="9">
        <v>9</v>
      </c>
      <c r="N726" s="9">
        <v>2024</v>
      </c>
      <c r="O726" s="3" t="s">
        <v>20</v>
      </c>
      <c r="P726" s="9">
        <v>24</v>
      </c>
      <c r="Q726" s="9">
        <f>N726+P726/12</f>
        <v>2026</v>
      </c>
      <c r="R726" s="9">
        <f>Q726+P726/12</f>
        <v>2028</v>
      </c>
      <c r="S726" s="9">
        <f>R726+P726/12</f>
        <v>2030</v>
      </c>
      <c r="T726" s="3" t="s">
        <v>21</v>
      </c>
    </row>
    <row r="727" spans="1:20" x14ac:dyDescent="0.25">
      <c r="A727" s="2" t="str">
        <f>HYPERLINK("https://nddot-ixmultiasset.biprod.cloud/#/asset/inventory/nbibridges/4554", "49-113-21.0")</f>
        <v>49-113-21.0</v>
      </c>
      <c r="B727" s="3" t="s">
        <v>1073</v>
      </c>
      <c r="C727" s="3" t="s">
        <v>117</v>
      </c>
      <c r="D727" s="3" t="s">
        <v>151</v>
      </c>
      <c r="E727" s="3" t="s">
        <v>15</v>
      </c>
      <c r="F727" s="3" t="s">
        <v>16</v>
      </c>
      <c r="G727" s="3" t="s">
        <v>216</v>
      </c>
      <c r="H727" s="3" t="s">
        <v>18</v>
      </c>
      <c r="I727" s="3" t="s">
        <v>1258</v>
      </c>
      <c r="J727" s="3"/>
      <c r="K727" s="3" t="s">
        <v>19</v>
      </c>
      <c r="L727" s="3" t="s">
        <v>1267</v>
      </c>
      <c r="M727" s="9">
        <v>9</v>
      </c>
      <c r="N727" s="9">
        <v>2023</v>
      </c>
      <c r="O727" s="3" t="s">
        <v>20</v>
      </c>
      <c r="P727" s="9">
        <v>24</v>
      </c>
      <c r="Q727" s="9">
        <f>N727+P727/12</f>
        <v>2025</v>
      </c>
      <c r="R727" s="9">
        <f>Q727+P727/12</f>
        <v>2027</v>
      </c>
      <c r="S727" s="9">
        <f>R727+P727/12</f>
        <v>2029</v>
      </c>
      <c r="T727" s="3" t="s">
        <v>21</v>
      </c>
    </row>
    <row r="728" spans="1:20" x14ac:dyDescent="0.25">
      <c r="A728" s="2" t="str">
        <f>HYPERLINK("https://nddot-ixmultiasset.biprod.cloud/#/asset/inventory/nbibridges/4577", "49-113-23.0")</f>
        <v>49-113-23.0</v>
      </c>
      <c r="B728" s="3" t="s">
        <v>1080</v>
      </c>
      <c r="C728" s="3" t="s">
        <v>117</v>
      </c>
      <c r="D728" s="3" t="s">
        <v>151</v>
      </c>
      <c r="E728" s="3" t="s">
        <v>15</v>
      </c>
      <c r="F728" s="3" t="s">
        <v>16</v>
      </c>
      <c r="G728" s="3" t="s">
        <v>195</v>
      </c>
      <c r="H728" s="3" t="s">
        <v>18</v>
      </c>
      <c r="I728" s="3" t="s">
        <v>1258</v>
      </c>
      <c r="J728" s="3"/>
      <c r="K728" s="3" t="s">
        <v>19</v>
      </c>
      <c r="L728" s="3" t="s">
        <v>1260</v>
      </c>
      <c r="M728" s="9">
        <v>8</v>
      </c>
      <c r="N728" s="9">
        <v>2024</v>
      </c>
      <c r="O728" s="3" t="s">
        <v>20</v>
      </c>
      <c r="P728" s="9">
        <v>24</v>
      </c>
      <c r="Q728" s="9">
        <f>N728+P728/12</f>
        <v>2026</v>
      </c>
      <c r="R728" s="9">
        <f>Q728+P728/12</f>
        <v>2028</v>
      </c>
      <c r="S728" s="9">
        <f>R728+P728/12</f>
        <v>2030</v>
      </c>
      <c r="T728" s="3" t="s">
        <v>21</v>
      </c>
    </row>
    <row r="729" spans="1:20" x14ac:dyDescent="0.25">
      <c r="A729" s="4" t="str">
        <f>HYPERLINK("https://nddot-ixmultiasset.biprod.cloud/#/asset/inventory/nbibridges/568", "49-114-16.1")</f>
        <v>49-114-16.1</v>
      </c>
      <c r="B729" s="5" t="s">
        <v>227</v>
      </c>
      <c r="C729" s="5" t="s">
        <v>117</v>
      </c>
      <c r="D729" s="5" t="s">
        <v>167</v>
      </c>
      <c r="E729" s="5" t="s">
        <v>15</v>
      </c>
      <c r="F729" s="5" t="s">
        <v>16</v>
      </c>
      <c r="G729" s="5" t="s">
        <v>207</v>
      </c>
      <c r="H729" s="5" t="s">
        <v>25</v>
      </c>
      <c r="I729" s="5" t="s">
        <v>1262</v>
      </c>
      <c r="J729" s="5"/>
      <c r="K729" s="5"/>
      <c r="L729" s="5" t="s">
        <v>1267</v>
      </c>
      <c r="M729" s="10">
        <v>9</v>
      </c>
      <c r="N729" s="10">
        <v>2023</v>
      </c>
      <c r="O729" s="5" t="s">
        <v>20</v>
      </c>
      <c r="P729" s="10">
        <v>24</v>
      </c>
      <c r="Q729" s="10">
        <f>N729+P729/12</f>
        <v>2025</v>
      </c>
      <c r="R729" s="10">
        <f>Q729+P729/12</f>
        <v>2027</v>
      </c>
      <c r="S729" s="10">
        <f>R729+P729/12</f>
        <v>2029</v>
      </c>
      <c r="T729" s="5" t="s">
        <v>21</v>
      </c>
    </row>
    <row r="730" spans="1:20" x14ac:dyDescent="0.25">
      <c r="A730" s="2" t="str">
        <f>HYPERLINK("https://nddot-ixmultiasset.biprod.cloud/#/asset/inventory/nbibridges/297", "49-114-19.1")</f>
        <v>49-114-19.1</v>
      </c>
      <c r="B730" s="3" t="s">
        <v>150</v>
      </c>
      <c r="C730" s="3" t="s">
        <v>117</v>
      </c>
      <c r="D730" s="3" t="s">
        <v>151</v>
      </c>
      <c r="E730" s="3" t="s">
        <v>15</v>
      </c>
      <c r="F730" s="3" t="s">
        <v>16</v>
      </c>
      <c r="G730" s="3" t="s">
        <v>152</v>
      </c>
      <c r="H730" s="3" t="s">
        <v>25</v>
      </c>
      <c r="I730" s="3" t="s">
        <v>1252</v>
      </c>
      <c r="J730" s="3"/>
      <c r="K730" s="3"/>
      <c r="L730" s="3" t="s">
        <v>1267</v>
      </c>
      <c r="M730" s="9">
        <v>9</v>
      </c>
      <c r="N730" s="9">
        <v>2023</v>
      </c>
      <c r="O730" s="3" t="s">
        <v>20</v>
      </c>
      <c r="P730" s="9">
        <v>24</v>
      </c>
      <c r="Q730" s="9">
        <f>N730+P730/12</f>
        <v>2025</v>
      </c>
      <c r="R730" s="9">
        <f>Q730+P730/12</f>
        <v>2027</v>
      </c>
      <c r="S730" s="9">
        <f>R730+P730/12</f>
        <v>2029</v>
      </c>
      <c r="T730" s="3" t="s">
        <v>21</v>
      </c>
    </row>
    <row r="731" spans="1:20" x14ac:dyDescent="0.25">
      <c r="A731" s="4" t="str">
        <f>HYPERLINK("https://nddot-ixmultiasset.biprod.cloud/#/asset/inventory/nbibridges/661", "49-114-23.0")</f>
        <v>49-114-23.0</v>
      </c>
      <c r="B731" s="5" t="s">
        <v>244</v>
      </c>
      <c r="C731" s="5" t="s">
        <v>117</v>
      </c>
      <c r="D731" s="5" t="s">
        <v>151</v>
      </c>
      <c r="E731" s="5" t="s">
        <v>15</v>
      </c>
      <c r="F731" s="5" t="s">
        <v>16</v>
      </c>
      <c r="G731" s="5" t="s">
        <v>216</v>
      </c>
      <c r="H731" s="5" t="s">
        <v>18</v>
      </c>
      <c r="I731" s="5" t="s">
        <v>1258</v>
      </c>
      <c r="J731" s="5"/>
      <c r="K731" s="5" t="s">
        <v>19</v>
      </c>
      <c r="L731" s="5" t="s">
        <v>1260</v>
      </c>
      <c r="M731" s="10">
        <v>8</v>
      </c>
      <c r="N731" s="10">
        <v>2024</v>
      </c>
      <c r="O731" s="5" t="s">
        <v>20</v>
      </c>
      <c r="P731" s="10">
        <v>24</v>
      </c>
      <c r="Q731" s="10">
        <f>N731+P731/12</f>
        <v>2026</v>
      </c>
      <c r="R731" s="10">
        <f>Q731+P731/12</f>
        <v>2028</v>
      </c>
      <c r="S731" s="10">
        <f>R731+P731/12</f>
        <v>2030</v>
      </c>
      <c r="T731" s="5" t="s">
        <v>21</v>
      </c>
    </row>
    <row r="732" spans="1:20" x14ac:dyDescent="0.25">
      <c r="A732" s="2" t="str">
        <f>HYPERLINK("https://nddot-ixmultiasset.biprod.cloud/#/asset/inventory/nbibridges/1304", "49-114-25.0")</f>
        <v>49-114-25.0</v>
      </c>
      <c r="B732" s="3" t="s">
        <v>421</v>
      </c>
      <c r="C732" s="3" t="s">
        <v>117</v>
      </c>
      <c r="D732" s="3" t="s">
        <v>214</v>
      </c>
      <c r="E732" s="3" t="s">
        <v>15</v>
      </c>
      <c r="F732" s="3" t="s">
        <v>16</v>
      </c>
      <c r="G732" s="3" t="s">
        <v>106</v>
      </c>
      <c r="H732" s="3" t="s">
        <v>18</v>
      </c>
      <c r="I732" s="3" t="s">
        <v>1258</v>
      </c>
      <c r="J732" s="3"/>
      <c r="K732" s="3" t="s">
        <v>19</v>
      </c>
      <c r="L732" s="3" t="s">
        <v>1260</v>
      </c>
      <c r="M732" s="9">
        <v>8</v>
      </c>
      <c r="N732" s="9">
        <v>2024</v>
      </c>
      <c r="O732" s="3" t="s">
        <v>20</v>
      </c>
      <c r="P732" s="9">
        <v>24</v>
      </c>
      <c r="Q732" s="9">
        <f>N732+P732/12</f>
        <v>2026</v>
      </c>
      <c r="R732" s="9">
        <f>Q732+P732/12</f>
        <v>2028</v>
      </c>
      <c r="S732" s="9">
        <f>R732+P732/12</f>
        <v>2030</v>
      </c>
      <c r="T732" s="3" t="s">
        <v>21</v>
      </c>
    </row>
    <row r="733" spans="1:20" x14ac:dyDescent="0.25">
      <c r="A733" s="4" t="str">
        <f>HYPERLINK("https://nddot-ixmultiasset.biprod.cloud/#/asset/inventory/nbibridges/1744", "49-115-20.0")</f>
        <v>49-115-20.0</v>
      </c>
      <c r="B733" s="5" t="s">
        <v>539</v>
      </c>
      <c r="C733" s="5" t="s">
        <v>117</v>
      </c>
      <c r="D733" s="5" t="s">
        <v>193</v>
      </c>
      <c r="E733" s="5" t="s">
        <v>15</v>
      </c>
      <c r="F733" s="5" t="s">
        <v>16</v>
      </c>
      <c r="G733" s="5" t="s">
        <v>540</v>
      </c>
      <c r="H733" s="5" t="s">
        <v>18</v>
      </c>
      <c r="I733" s="5" t="s">
        <v>1258</v>
      </c>
      <c r="J733" s="5"/>
      <c r="K733" s="5" t="s">
        <v>19</v>
      </c>
      <c r="L733" s="5" t="s">
        <v>1267</v>
      </c>
      <c r="M733" s="10">
        <v>9</v>
      </c>
      <c r="N733" s="10">
        <v>2023</v>
      </c>
      <c r="O733" s="5" t="s">
        <v>20</v>
      </c>
      <c r="P733" s="10">
        <v>24</v>
      </c>
      <c r="Q733" s="10">
        <f>N733+P733/12</f>
        <v>2025</v>
      </c>
      <c r="R733" s="10">
        <f>Q733+P733/12</f>
        <v>2027</v>
      </c>
      <c r="S733" s="10">
        <f>R733+P733/12</f>
        <v>2029</v>
      </c>
      <c r="T733" s="5" t="s">
        <v>21</v>
      </c>
    </row>
    <row r="734" spans="1:20" x14ac:dyDescent="0.25">
      <c r="A734" s="2" t="str">
        <f>HYPERLINK("https://nddot-ixmultiasset.biprod.cloud/#/asset/inventory/nbibridges/1882", "49-115-21.0")</f>
        <v>49-115-21.0</v>
      </c>
      <c r="B734" s="3" t="s">
        <v>588</v>
      </c>
      <c r="C734" s="3" t="s">
        <v>117</v>
      </c>
      <c r="D734" s="3" t="s">
        <v>193</v>
      </c>
      <c r="E734" s="3" t="s">
        <v>15</v>
      </c>
      <c r="F734" s="3" t="s">
        <v>16</v>
      </c>
      <c r="G734" s="3" t="s">
        <v>433</v>
      </c>
      <c r="H734" s="3" t="s">
        <v>25</v>
      </c>
      <c r="I734" s="3" t="s">
        <v>1262</v>
      </c>
      <c r="J734" s="3"/>
      <c r="K734" s="3"/>
      <c r="L734" s="3" t="s">
        <v>1267</v>
      </c>
      <c r="M734" s="9">
        <v>9</v>
      </c>
      <c r="N734" s="9">
        <v>2023</v>
      </c>
      <c r="O734" s="3" t="s">
        <v>20</v>
      </c>
      <c r="P734" s="9">
        <v>24</v>
      </c>
      <c r="Q734" s="9">
        <f>N734+P734/12</f>
        <v>2025</v>
      </c>
      <c r="R734" s="9">
        <f>Q734+P734/12</f>
        <v>2027</v>
      </c>
      <c r="S734" s="9">
        <f>R734+P734/12</f>
        <v>2029</v>
      </c>
      <c r="T734" s="3" t="s">
        <v>21</v>
      </c>
    </row>
    <row r="735" spans="1:20" x14ac:dyDescent="0.25">
      <c r="A735" s="2" t="str">
        <f>HYPERLINK("https://nddot-ixmultiasset.biprod.cloud/#/asset/inventory/nbibridges/2119", "49-115-25.0")</f>
        <v>49-115-25.0</v>
      </c>
      <c r="B735" s="3" t="s">
        <v>616</v>
      </c>
      <c r="C735" s="3" t="s">
        <v>117</v>
      </c>
      <c r="D735" s="3" t="s">
        <v>214</v>
      </c>
      <c r="E735" s="3" t="s">
        <v>15</v>
      </c>
      <c r="F735" s="3" t="s">
        <v>16</v>
      </c>
      <c r="G735" s="3" t="s">
        <v>222</v>
      </c>
      <c r="H735" s="3" t="s">
        <v>18</v>
      </c>
      <c r="I735" s="3" t="s">
        <v>1276</v>
      </c>
      <c r="J735" s="3"/>
      <c r="K735" s="3"/>
      <c r="L735" s="3" t="s">
        <v>1270</v>
      </c>
      <c r="M735" s="9">
        <v>8</v>
      </c>
      <c r="N735" s="9">
        <v>2023</v>
      </c>
      <c r="O735" s="3" t="s">
        <v>20</v>
      </c>
      <c r="P735" s="9">
        <v>24</v>
      </c>
      <c r="Q735" s="9">
        <f>N735+P735/12</f>
        <v>2025</v>
      </c>
      <c r="R735" s="9">
        <f>Q735+P735/12</f>
        <v>2027</v>
      </c>
      <c r="S735" s="9">
        <f>R735+P735/12</f>
        <v>2029</v>
      </c>
      <c r="T735" s="3" t="s">
        <v>21</v>
      </c>
    </row>
    <row r="736" spans="1:20" x14ac:dyDescent="0.25">
      <c r="A736" s="4" t="str">
        <f>HYPERLINK("https://nddot-ixmultiasset.biprod.cloud/#/asset/inventory/nbibridges/942", "49-116-01.1")</f>
        <v>49-116-01.1</v>
      </c>
      <c r="B736" s="5" t="s">
        <v>319</v>
      </c>
      <c r="C736" s="5" t="s">
        <v>117</v>
      </c>
      <c r="D736" s="5" t="s">
        <v>151</v>
      </c>
      <c r="E736" s="5" t="s">
        <v>15</v>
      </c>
      <c r="F736" s="5" t="s">
        <v>16</v>
      </c>
      <c r="G736" s="5" t="s">
        <v>231</v>
      </c>
      <c r="H736" s="5" t="s">
        <v>25</v>
      </c>
      <c r="I736" s="5" t="s">
        <v>1252</v>
      </c>
      <c r="J736" s="5"/>
      <c r="K736" s="5"/>
      <c r="L736" s="5" t="s">
        <v>1268</v>
      </c>
      <c r="M736" s="10">
        <v>11</v>
      </c>
      <c r="N736" s="10">
        <v>2023</v>
      </c>
      <c r="O736" s="5" t="s">
        <v>35</v>
      </c>
      <c r="P736" s="10">
        <v>48</v>
      </c>
      <c r="Q736" s="10">
        <f>N736+P736/12</f>
        <v>2027</v>
      </c>
      <c r="R736" s="10">
        <f>Q736+P736/12</f>
        <v>2031</v>
      </c>
      <c r="S736" s="10">
        <f>R736+P736/12</f>
        <v>2035</v>
      </c>
      <c r="T736" s="5" t="s">
        <v>21</v>
      </c>
    </row>
    <row r="737" spans="1:20" x14ac:dyDescent="0.25">
      <c r="A737" s="4" t="str">
        <f>HYPERLINK("https://nddot-ixmultiasset.biprod.cloud/#/asset/inventory/nbibridges/2846", "49-116-26.0")</f>
        <v>49-116-26.0</v>
      </c>
      <c r="B737" s="5" t="s">
        <v>758</v>
      </c>
      <c r="C737" s="5" t="s">
        <v>117</v>
      </c>
      <c r="D737" s="5" t="s">
        <v>214</v>
      </c>
      <c r="E737" s="5" t="s">
        <v>15</v>
      </c>
      <c r="F737" s="5" t="s">
        <v>16</v>
      </c>
      <c r="G737" s="5" t="s">
        <v>119</v>
      </c>
      <c r="H737" s="5" t="s">
        <v>25</v>
      </c>
      <c r="I737" s="5" t="s">
        <v>1262</v>
      </c>
      <c r="J737" s="5"/>
      <c r="K737" s="5"/>
      <c r="L737" s="5" t="s">
        <v>1260</v>
      </c>
      <c r="M737" s="10">
        <v>8</v>
      </c>
      <c r="N737" s="10">
        <v>2024</v>
      </c>
      <c r="O737" s="5" t="s">
        <v>20</v>
      </c>
      <c r="P737" s="10">
        <v>24</v>
      </c>
      <c r="Q737" s="10">
        <f>N737+P737/12</f>
        <v>2026</v>
      </c>
      <c r="R737" s="10">
        <f>Q737+P737/12</f>
        <v>2028</v>
      </c>
      <c r="S737" s="10">
        <f>R737+P737/12</f>
        <v>2030</v>
      </c>
      <c r="T737" s="5" t="s">
        <v>21</v>
      </c>
    </row>
    <row r="738" spans="1:20" x14ac:dyDescent="0.25">
      <c r="A738" s="4" t="str">
        <f>HYPERLINK("https://nddot-ixmultiasset.biprod.cloud/#/asset/inventory/nbibridges/2865", "49-116-30.0")</f>
        <v>49-116-30.0</v>
      </c>
      <c r="B738" s="5" t="s">
        <v>760</v>
      </c>
      <c r="C738" s="5" t="s">
        <v>117</v>
      </c>
      <c r="D738" s="5" t="s">
        <v>761</v>
      </c>
      <c r="E738" s="5" t="s">
        <v>15</v>
      </c>
      <c r="F738" s="5" t="s">
        <v>16</v>
      </c>
      <c r="G738" s="5" t="s">
        <v>76</v>
      </c>
      <c r="H738" s="5" t="s">
        <v>18</v>
      </c>
      <c r="I738" s="5" t="s">
        <v>1258</v>
      </c>
      <c r="J738" s="5"/>
      <c r="K738" s="5" t="s">
        <v>19</v>
      </c>
      <c r="L738" s="5" t="s">
        <v>1267</v>
      </c>
      <c r="M738" s="10">
        <v>9</v>
      </c>
      <c r="N738" s="10">
        <v>2023</v>
      </c>
      <c r="O738" s="5" t="s">
        <v>20</v>
      </c>
      <c r="P738" s="10">
        <v>24</v>
      </c>
      <c r="Q738" s="10">
        <f>N738+P738/12</f>
        <v>2025</v>
      </c>
      <c r="R738" s="10">
        <f>Q738+P738/12</f>
        <v>2027</v>
      </c>
      <c r="S738" s="10">
        <f>R738+P738/12</f>
        <v>2029</v>
      </c>
      <c r="T738" s="5" t="s">
        <v>21</v>
      </c>
    </row>
    <row r="739" spans="1:20" x14ac:dyDescent="0.25">
      <c r="A739" s="2" t="str">
        <f>HYPERLINK("https://nddot-ixmultiasset.biprod.cloud/#/asset/inventory/nbibridges/3193", "49-117-18.0")</f>
        <v>49-117-18.0</v>
      </c>
      <c r="B739" s="3" t="s">
        <v>817</v>
      </c>
      <c r="C739" s="3" t="s">
        <v>117</v>
      </c>
      <c r="D739" s="3" t="s">
        <v>167</v>
      </c>
      <c r="E739" s="3" t="s">
        <v>15</v>
      </c>
      <c r="F739" s="3" t="s">
        <v>16</v>
      </c>
      <c r="G739" s="3" t="s">
        <v>176</v>
      </c>
      <c r="H739" s="3" t="s">
        <v>18</v>
      </c>
      <c r="I739" s="3" t="s">
        <v>1262</v>
      </c>
      <c r="J739" s="3"/>
      <c r="K739" s="3"/>
      <c r="L739" s="3" t="s">
        <v>1259</v>
      </c>
      <c r="M739" s="9">
        <v>9</v>
      </c>
      <c r="N739" s="9">
        <v>2024</v>
      </c>
      <c r="O739" s="3" t="s">
        <v>20</v>
      </c>
      <c r="P739" s="9">
        <v>24</v>
      </c>
      <c r="Q739" s="9">
        <f>N739+P739/12</f>
        <v>2026</v>
      </c>
      <c r="R739" s="9">
        <f>Q739+P739/12</f>
        <v>2028</v>
      </c>
      <c r="S739" s="9">
        <f>R739+P739/12</f>
        <v>2030</v>
      </c>
      <c r="T739" s="3" t="s">
        <v>21</v>
      </c>
    </row>
    <row r="740" spans="1:20" x14ac:dyDescent="0.25">
      <c r="A740" s="2" t="str">
        <f>HYPERLINK("https://nddot-ixmultiasset.biprod.cloud/#/asset/inventory/nbibridges/3375", "49-118-24.0")</f>
        <v>49-118-24.0</v>
      </c>
      <c r="B740" s="3" t="s">
        <v>854</v>
      </c>
      <c r="C740" s="3" t="s">
        <v>117</v>
      </c>
      <c r="D740" s="3" t="s">
        <v>193</v>
      </c>
      <c r="E740" s="3" t="s">
        <v>15</v>
      </c>
      <c r="F740" s="3" t="s">
        <v>16</v>
      </c>
      <c r="G740" s="3" t="s">
        <v>126</v>
      </c>
      <c r="H740" s="3" t="s">
        <v>25</v>
      </c>
      <c r="I740" s="3" t="s">
        <v>1275</v>
      </c>
      <c r="J740" s="3"/>
      <c r="K740" s="3"/>
      <c r="L740" s="3" t="s">
        <v>1260</v>
      </c>
      <c r="M740" s="9">
        <v>8</v>
      </c>
      <c r="N740" s="9">
        <v>2024</v>
      </c>
      <c r="O740" s="3" t="s">
        <v>20</v>
      </c>
      <c r="P740" s="9">
        <v>24</v>
      </c>
      <c r="Q740" s="9">
        <f>N740+P740/12</f>
        <v>2026</v>
      </c>
      <c r="R740" s="9">
        <f>Q740+P740/12</f>
        <v>2028</v>
      </c>
      <c r="S740" s="9">
        <f>R740+P740/12</f>
        <v>2030</v>
      </c>
      <c r="T740" s="3" t="s">
        <v>21</v>
      </c>
    </row>
    <row r="741" spans="1:20" x14ac:dyDescent="0.25">
      <c r="A741" s="4" t="str">
        <f>HYPERLINK("https://nddot-ixmultiasset.biprod.cloud/#/asset/inventory/nbibridges/3506", "49-118-28.0")</f>
        <v>49-118-28.0</v>
      </c>
      <c r="B741" s="5" t="s">
        <v>887</v>
      </c>
      <c r="C741" s="5" t="s">
        <v>117</v>
      </c>
      <c r="D741" s="5" t="s">
        <v>214</v>
      </c>
      <c r="E741" s="5" t="s">
        <v>15</v>
      </c>
      <c r="F741" s="5" t="s">
        <v>16</v>
      </c>
      <c r="G741" s="5" t="s">
        <v>238</v>
      </c>
      <c r="H741" s="5" t="s">
        <v>25</v>
      </c>
      <c r="I741" s="5" t="s">
        <v>1252</v>
      </c>
      <c r="J741" s="5"/>
      <c r="K741" s="5"/>
      <c r="L741" s="5" t="s">
        <v>1267</v>
      </c>
      <c r="M741" s="10">
        <v>9</v>
      </c>
      <c r="N741" s="10">
        <v>2023</v>
      </c>
      <c r="O741" s="5" t="s">
        <v>20</v>
      </c>
      <c r="P741" s="10">
        <v>24</v>
      </c>
      <c r="Q741" s="10">
        <f>N741+P741/12</f>
        <v>2025</v>
      </c>
      <c r="R741" s="10">
        <f>Q741+P741/12</f>
        <v>2027</v>
      </c>
      <c r="S741" s="10">
        <f>R741+P741/12</f>
        <v>2029</v>
      </c>
      <c r="T741" s="5" t="s">
        <v>21</v>
      </c>
    </row>
    <row r="742" spans="1:20" x14ac:dyDescent="0.25">
      <c r="A742" s="2" t="str">
        <f>HYPERLINK("https://nddot-ixmultiasset.biprod.cloud/#/asset/inventory/nbibridges/4206", "49-118-30.0")</f>
        <v>49-118-30.0</v>
      </c>
      <c r="B742" s="3" t="s">
        <v>1011</v>
      </c>
      <c r="C742" s="3" t="s">
        <v>117</v>
      </c>
      <c r="D742" s="3" t="s">
        <v>214</v>
      </c>
      <c r="E742" s="3" t="s">
        <v>15</v>
      </c>
      <c r="F742" s="3" t="s">
        <v>16</v>
      </c>
      <c r="G742" s="3" t="s">
        <v>181</v>
      </c>
      <c r="H742" s="3" t="s">
        <v>25</v>
      </c>
      <c r="I742" s="3" t="s">
        <v>1282</v>
      </c>
      <c r="J742" s="3"/>
      <c r="K742" s="3" t="s">
        <v>19</v>
      </c>
      <c r="L742" s="3" t="s">
        <v>1259</v>
      </c>
      <c r="M742" s="9">
        <v>9</v>
      </c>
      <c r="N742" s="9">
        <v>2024</v>
      </c>
      <c r="O742" s="3" t="s">
        <v>121</v>
      </c>
      <c r="P742" s="9">
        <v>12</v>
      </c>
      <c r="Q742" s="9">
        <f>N742+P742/12</f>
        <v>2025</v>
      </c>
      <c r="R742" s="9">
        <f>Q742+P742/12</f>
        <v>2026</v>
      </c>
      <c r="S742" s="9">
        <f>R742+P742/12</f>
        <v>2027</v>
      </c>
      <c r="T742" s="3" t="s">
        <v>21</v>
      </c>
    </row>
    <row r="743" spans="1:20" x14ac:dyDescent="0.25">
      <c r="A743" s="4" t="str">
        <f>HYPERLINK("https://nddot-ixmultiasset.biprod.cloud/#/asset/inventory/nbibridges/3608", "49-119-07.0")</f>
        <v>49-119-07.0</v>
      </c>
      <c r="B743" s="5" t="s">
        <v>912</v>
      </c>
      <c r="C743" s="5" t="s">
        <v>117</v>
      </c>
      <c r="D743" s="5" t="s">
        <v>365</v>
      </c>
      <c r="E743" s="5" t="s">
        <v>15</v>
      </c>
      <c r="F743" s="5" t="s">
        <v>16</v>
      </c>
      <c r="G743" s="5" t="s">
        <v>164</v>
      </c>
      <c r="H743" s="5" t="s">
        <v>25</v>
      </c>
      <c r="I743" s="5" t="s">
        <v>1252</v>
      </c>
      <c r="J743" s="5"/>
      <c r="K743" s="5"/>
      <c r="L743" s="5" t="s">
        <v>1270</v>
      </c>
      <c r="M743" s="10">
        <v>8</v>
      </c>
      <c r="N743" s="10">
        <v>2023</v>
      </c>
      <c r="O743" s="5" t="s">
        <v>20</v>
      </c>
      <c r="P743" s="10">
        <v>24</v>
      </c>
      <c r="Q743" s="10">
        <f>N743+P743/12</f>
        <v>2025</v>
      </c>
      <c r="R743" s="10">
        <f>Q743+P743/12</f>
        <v>2027</v>
      </c>
      <c r="S743" s="10">
        <f>R743+P743/12</f>
        <v>2029</v>
      </c>
      <c r="T743" s="5" t="s">
        <v>21</v>
      </c>
    </row>
    <row r="744" spans="1:20" x14ac:dyDescent="0.25">
      <c r="A744" s="2" t="str">
        <f>HYPERLINK("https://nddot-ixmultiasset.biprod.cloud/#/asset/inventory/nbibridges/3734", "49-119-29.0")</f>
        <v>49-119-29.0</v>
      </c>
      <c r="B744" s="3" t="s">
        <v>937</v>
      </c>
      <c r="C744" s="3" t="s">
        <v>117</v>
      </c>
      <c r="D744" s="3" t="s">
        <v>214</v>
      </c>
      <c r="E744" s="3" t="s">
        <v>15</v>
      </c>
      <c r="F744" s="3" t="s">
        <v>16</v>
      </c>
      <c r="G744" s="3" t="s">
        <v>152</v>
      </c>
      <c r="H744" s="3" t="s">
        <v>25</v>
      </c>
      <c r="I744" s="3" t="s">
        <v>1262</v>
      </c>
      <c r="J744" s="3"/>
      <c r="K744" s="3"/>
      <c r="L744" s="3" t="s">
        <v>1267</v>
      </c>
      <c r="M744" s="9">
        <v>9</v>
      </c>
      <c r="N744" s="9">
        <v>2023</v>
      </c>
      <c r="O744" s="3" t="s">
        <v>20</v>
      </c>
      <c r="P744" s="9">
        <v>24</v>
      </c>
      <c r="Q744" s="9">
        <f>N744+P744/12</f>
        <v>2025</v>
      </c>
      <c r="R744" s="9">
        <f>Q744+P744/12</f>
        <v>2027</v>
      </c>
      <c r="S744" s="9">
        <f>R744+P744/12</f>
        <v>2029</v>
      </c>
      <c r="T744" s="3" t="s">
        <v>21</v>
      </c>
    </row>
    <row r="745" spans="1:20" x14ac:dyDescent="0.25">
      <c r="A745" s="2" t="str">
        <f>HYPERLINK("https://nddot-ixmultiasset.biprod.cloud/#/asset/inventory/nbibridges/3775", "49-120-19.0")</f>
        <v>49-120-19.0</v>
      </c>
      <c r="B745" s="3" t="s">
        <v>943</v>
      </c>
      <c r="C745" s="3" t="s">
        <v>117</v>
      </c>
      <c r="D745" s="3" t="s">
        <v>167</v>
      </c>
      <c r="E745" s="3" t="s">
        <v>15</v>
      </c>
      <c r="F745" s="3" t="s">
        <v>16</v>
      </c>
      <c r="G745" s="3" t="s">
        <v>17</v>
      </c>
      <c r="H745" s="3" t="s">
        <v>18</v>
      </c>
      <c r="I745" s="3" t="s">
        <v>1258</v>
      </c>
      <c r="J745" s="3"/>
      <c r="K745" s="3"/>
      <c r="L745" s="3" t="s">
        <v>1259</v>
      </c>
      <c r="M745" s="9">
        <v>9</v>
      </c>
      <c r="N745" s="9">
        <v>2024</v>
      </c>
      <c r="O745" s="3" t="s">
        <v>121</v>
      </c>
      <c r="P745" s="9">
        <v>12</v>
      </c>
      <c r="Q745" s="9">
        <f>N745+P745/12</f>
        <v>2025</v>
      </c>
      <c r="R745" s="9">
        <f>Q745+P745/12</f>
        <v>2026</v>
      </c>
      <c r="S745" s="9">
        <f>R745+P745/12</f>
        <v>2027</v>
      </c>
      <c r="T745" s="3" t="s">
        <v>21</v>
      </c>
    </row>
    <row r="746" spans="1:20" x14ac:dyDescent="0.25">
      <c r="A746" s="4" t="str">
        <f>HYPERLINK("https://nddot-ixmultiasset.biprod.cloud/#/asset/inventory/nbibridges/3787", "49-120-24.0")</f>
        <v>49-120-24.0</v>
      </c>
      <c r="B746" s="5" t="s">
        <v>946</v>
      </c>
      <c r="C746" s="5" t="s">
        <v>117</v>
      </c>
      <c r="D746" s="5" t="s">
        <v>214</v>
      </c>
      <c r="E746" s="5" t="s">
        <v>15</v>
      </c>
      <c r="F746" s="5" t="s">
        <v>16</v>
      </c>
      <c r="G746" s="5" t="s">
        <v>491</v>
      </c>
      <c r="H746" s="5" t="s">
        <v>18</v>
      </c>
      <c r="I746" s="5" t="s">
        <v>1274</v>
      </c>
      <c r="J746" s="5"/>
      <c r="K746" s="5"/>
      <c r="L746" s="5" t="s">
        <v>1260</v>
      </c>
      <c r="M746" s="10">
        <v>8</v>
      </c>
      <c r="N746" s="10">
        <v>2024</v>
      </c>
      <c r="O746" s="5" t="s">
        <v>121</v>
      </c>
      <c r="P746" s="10">
        <v>12</v>
      </c>
      <c r="Q746" s="10">
        <f>N746+P746/12</f>
        <v>2025</v>
      </c>
      <c r="R746" s="10">
        <f>Q746+P746/12</f>
        <v>2026</v>
      </c>
      <c r="S746" s="10">
        <f>R746+P746/12</f>
        <v>2027</v>
      </c>
      <c r="T746" s="5" t="s">
        <v>74</v>
      </c>
    </row>
    <row r="747" spans="1:20" x14ac:dyDescent="0.25">
      <c r="A747" s="4" t="str">
        <f>HYPERLINK("https://nddot-ixmultiasset.biprod.cloud/#/asset/inventory/nbibridges/4356", "49-121-17.0")</f>
        <v>49-121-17.0</v>
      </c>
      <c r="B747" s="5" t="s">
        <v>1035</v>
      </c>
      <c r="C747" s="5" t="s">
        <v>117</v>
      </c>
      <c r="D747" s="5" t="s">
        <v>89</v>
      </c>
      <c r="E747" s="5" t="s">
        <v>15</v>
      </c>
      <c r="F747" s="5" t="s">
        <v>16</v>
      </c>
      <c r="G747" s="5" t="s">
        <v>398</v>
      </c>
      <c r="H747" s="5" t="s">
        <v>25</v>
      </c>
      <c r="I747" s="5" t="s">
        <v>1252</v>
      </c>
      <c r="J747" s="5"/>
      <c r="K747" s="5"/>
      <c r="L747" s="5" t="s">
        <v>1259</v>
      </c>
      <c r="M747" s="10">
        <v>9</v>
      </c>
      <c r="N747" s="10">
        <v>2024</v>
      </c>
      <c r="O747" s="5" t="s">
        <v>20</v>
      </c>
      <c r="P747" s="10">
        <v>24</v>
      </c>
      <c r="Q747" s="10">
        <f>N747+P747/12</f>
        <v>2026</v>
      </c>
      <c r="R747" s="10">
        <f>Q747+P747/12</f>
        <v>2028</v>
      </c>
      <c r="S747" s="10">
        <f>R747+P747/12</f>
        <v>2030</v>
      </c>
      <c r="T747" s="5" t="s">
        <v>21</v>
      </c>
    </row>
    <row r="748" spans="1:20" x14ac:dyDescent="0.25">
      <c r="A748" s="2" t="str">
        <f>HYPERLINK("https://nddot-ixmultiasset.biprod.cloud/#/asset/inventory/nbibridges/4741", "49-121-25.0")</f>
        <v>49-121-25.0</v>
      </c>
      <c r="B748" s="3" t="s">
        <v>1114</v>
      </c>
      <c r="C748" s="3" t="s">
        <v>117</v>
      </c>
      <c r="D748" s="3" t="s">
        <v>193</v>
      </c>
      <c r="E748" s="3" t="s">
        <v>15</v>
      </c>
      <c r="F748" s="3" t="s">
        <v>16</v>
      </c>
      <c r="G748" s="3" t="s">
        <v>400</v>
      </c>
      <c r="H748" s="3" t="s">
        <v>25</v>
      </c>
      <c r="I748" s="3" t="s">
        <v>1258</v>
      </c>
      <c r="J748" s="3"/>
      <c r="K748" s="3" t="s">
        <v>120</v>
      </c>
      <c r="L748" s="3" t="s">
        <v>1260</v>
      </c>
      <c r="M748" s="9">
        <v>8</v>
      </c>
      <c r="N748" s="9">
        <v>2024</v>
      </c>
      <c r="O748" s="3" t="s">
        <v>20</v>
      </c>
      <c r="P748" s="9">
        <v>24</v>
      </c>
      <c r="Q748" s="9">
        <f>N748+P748/12</f>
        <v>2026</v>
      </c>
      <c r="R748" s="9">
        <f>Q748+P748/12</f>
        <v>2028</v>
      </c>
      <c r="S748" s="9">
        <f>R748+P748/12</f>
        <v>2030</v>
      </c>
      <c r="T748" s="3" t="s">
        <v>21</v>
      </c>
    </row>
    <row r="749" spans="1:20" x14ac:dyDescent="0.25">
      <c r="A749" s="2" t="str">
        <f>HYPERLINK("https://nddot-ixmultiasset.biprod.cloud/#/asset/inventory/nbibridges/4564", "49-122-06.0")</f>
        <v>49-122-06.0</v>
      </c>
      <c r="B749" s="3" t="s">
        <v>1075</v>
      </c>
      <c r="C749" s="3" t="s">
        <v>117</v>
      </c>
      <c r="D749" s="3" t="s">
        <v>365</v>
      </c>
      <c r="E749" s="3" t="s">
        <v>15</v>
      </c>
      <c r="F749" s="3" t="s">
        <v>16</v>
      </c>
      <c r="G749" s="3" t="s">
        <v>195</v>
      </c>
      <c r="H749" s="3" t="s">
        <v>18</v>
      </c>
      <c r="I749" s="3" t="s">
        <v>1258</v>
      </c>
      <c r="J749" s="3"/>
      <c r="K749" s="3" t="s">
        <v>19</v>
      </c>
      <c r="L749" s="3" t="s">
        <v>1267</v>
      </c>
      <c r="M749" s="9">
        <v>9</v>
      </c>
      <c r="N749" s="9">
        <v>2023</v>
      </c>
      <c r="O749" s="3" t="s">
        <v>20</v>
      </c>
      <c r="P749" s="9">
        <v>24</v>
      </c>
      <c r="Q749" s="9">
        <f>N749+P749/12</f>
        <v>2025</v>
      </c>
      <c r="R749" s="9">
        <f>Q749+P749/12</f>
        <v>2027</v>
      </c>
      <c r="S749" s="9">
        <f>R749+P749/12</f>
        <v>2029</v>
      </c>
      <c r="T749" s="3" t="s">
        <v>21</v>
      </c>
    </row>
    <row r="750" spans="1:20" x14ac:dyDescent="0.25">
      <c r="A750" s="2" t="str">
        <f>HYPERLINK("https://nddot-ixmultiasset.biprod.cloud/#/asset/inventory/nbibridges/4666", "49-122-06.1")</f>
        <v>49-122-06.1</v>
      </c>
      <c r="B750" s="3" t="s">
        <v>1102</v>
      </c>
      <c r="C750" s="3" t="s">
        <v>117</v>
      </c>
      <c r="D750" s="3" t="s">
        <v>365</v>
      </c>
      <c r="E750" s="3" t="s">
        <v>15</v>
      </c>
      <c r="F750" s="3" t="s">
        <v>16</v>
      </c>
      <c r="G750" s="3" t="s">
        <v>34</v>
      </c>
      <c r="H750" s="3" t="s">
        <v>25</v>
      </c>
      <c r="I750" s="3" t="s">
        <v>1252</v>
      </c>
      <c r="J750" s="3"/>
      <c r="K750" s="3"/>
      <c r="L750" s="3" t="s">
        <v>1259</v>
      </c>
      <c r="M750" s="9">
        <v>9</v>
      </c>
      <c r="N750" s="9">
        <v>2024</v>
      </c>
      <c r="O750" s="3" t="s">
        <v>20</v>
      </c>
      <c r="P750" s="9">
        <v>24</v>
      </c>
      <c r="Q750" s="9">
        <f>N750+P750/12</f>
        <v>2026</v>
      </c>
      <c r="R750" s="9">
        <f>Q750+P750/12</f>
        <v>2028</v>
      </c>
      <c r="S750" s="9">
        <f>R750+P750/12</f>
        <v>2030</v>
      </c>
      <c r="T750" s="3" t="s">
        <v>21</v>
      </c>
    </row>
    <row r="751" spans="1:20" x14ac:dyDescent="0.25">
      <c r="A751" s="4" t="str">
        <f>HYPERLINK("https://nddot-ixmultiasset.biprod.cloud/#/asset/inventory/nbibridges/4928", "49-122-25.0")</f>
        <v>49-122-25.0</v>
      </c>
      <c r="B751" s="5" t="s">
        <v>1140</v>
      </c>
      <c r="C751" s="5" t="s">
        <v>117</v>
      </c>
      <c r="D751" s="5" t="s">
        <v>193</v>
      </c>
      <c r="E751" s="5" t="s">
        <v>15</v>
      </c>
      <c r="F751" s="5" t="s">
        <v>16</v>
      </c>
      <c r="G751" s="5" t="s">
        <v>81</v>
      </c>
      <c r="H751" s="5" t="s">
        <v>18</v>
      </c>
      <c r="I751" s="5" t="s">
        <v>1258</v>
      </c>
      <c r="J751" s="5"/>
      <c r="K751" s="5" t="s">
        <v>120</v>
      </c>
      <c r="L751" s="5" t="s">
        <v>1260</v>
      </c>
      <c r="M751" s="10">
        <v>8</v>
      </c>
      <c r="N751" s="10">
        <v>2024</v>
      </c>
      <c r="O751" s="5" t="s">
        <v>121</v>
      </c>
      <c r="P751" s="10">
        <v>12</v>
      </c>
      <c r="Q751" s="10">
        <f>N751+P751/12</f>
        <v>2025</v>
      </c>
      <c r="R751" s="10">
        <f>Q751+P751/12</f>
        <v>2026</v>
      </c>
      <c r="S751" s="10">
        <f>R751+P751/12</f>
        <v>2027</v>
      </c>
      <c r="T751" s="5" t="s">
        <v>21</v>
      </c>
    </row>
    <row r="752" spans="1:20" x14ac:dyDescent="0.25">
      <c r="A752" s="4" t="str">
        <f>HYPERLINK("https://nddot-ixmultiasset.biprod.cloud/#/asset/inventory/nbibridges/5038", "49-123-05.0")</f>
        <v>49-123-05.0</v>
      </c>
      <c r="B752" s="5" t="s">
        <v>1158</v>
      </c>
      <c r="C752" s="5" t="s">
        <v>117</v>
      </c>
      <c r="D752" s="5" t="s">
        <v>365</v>
      </c>
      <c r="E752" s="5" t="s">
        <v>15</v>
      </c>
      <c r="F752" s="5" t="s">
        <v>16</v>
      </c>
      <c r="G752" s="5" t="s">
        <v>408</v>
      </c>
      <c r="H752" s="5" t="s">
        <v>25</v>
      </c>
      <c r="I752" s="5" t="s">
        <v>1275</v>
      </c>
      <c r="J752" s="5"/>
      <c r="K752" s="5" t="s">
        <v>202</v>
      </c>
      <c r="L752" s="5" t="s">
        <v>1259</v>
      </c>
      <c r="M752" s="10">
        <v>9</v>
      </c>
      <c r="N752" s="10">
        <v>2024</v>
      </c>
      <c r="O752" s="5" t="s">
        <v>20</v>
      </c>
      <c r="P752" s="10">
        <v>24</v>
      </c>
      <c r="Q752" s="10">
        <f>N752+P752/12</f>
        <v>2026</v>
      </c>
      <c r="R752" s="10">
        <f>Q752+P752/12</f>
        <v>2028</v>
      </c>
      <c r="S752" s="10">
        <f>R752+P752/12</f>
        <v>2030</v>
      </c>
      <c r="T752" s="5" t="s">
        <v>21</v>
      </c>
    </row>
    <row r="753" spans="1:20" x14ac:dyDescent="0.25">
      <c r="A753" s="4" t="str">
        <f>HYPERLINK("https://nddot-ixmultiasset.biprod.cloud/#/asset/inventory/nbibridges/4889", "49-123-05.1")</f>
        <v>49-123-05.1</v>
      </c>
      <c r="B753" s="5" t="s">
        <v>1136</v>
      </c>
      <c r="C753" s="5" t="s">
        <v>117</v>
      </c>
      <c r="D753" s="5" t="s">
        <v>365</v>
      </c>
      <c r="E753" s="5" t="s">
        <v>15</v>
      </c>
      <c r="F753" s="5" t="s">
        <v>16</v>
      </c>
      <c r="G753" s="5" t="s">
        <v>81</v>
      </c>
      <c r="H753" s="5" t="s">
        <v>18</v>
      </c>
      <c r="I753" s="5" t="s">
        <v>1258</v>
      </c>
      <c r="J753" s="5"/>
      <c r="K753" s="5" t="s">
        <v>19</v>
      </c>
      <c r="L753" s="5" t="s">
        <v>1259</v>
      </c>
      <c r="M753" s="10">
        <v>9</v>
      </c>
      <c r="N753" s="10">
        <v>2024</v>
      </c>
      <c r="O753" s="5" t="s">
        <v>20</v>
      </c>
      <c r="P753" s="10">
        <v>24</v>
      </c>
      <c r="Q753" s="10">
        <f>N753+P753/12</f>
        <v>2026</v>
      </c>
      <c r="R753" s="10">
        <f>Q753+P753/12</f>
        <v>2028</v>
      </c>
      <c r="S753" s="10">
        <f>R753+P753/12</f>
        <v>2030</v>
      </c>
      <c r="T753" s="5" t="s">
        <v>21</v>
      </c>
    </row>
    <row r="754" spans="1:20" x14ac:dyDescent="0.25">
      <c r="A754" s="2" t="str">
        <f>HYPERLINK("https://nddot-ixmultiasset.biprod.cloud/#/asset/inventory/nbibridges/465", "49-123-25.0")</f>
        <v>49-123-25.0</v>
      </c>
      <c r="B754" s="3" t="s">
        <v>192</v>
      </c>
      <c r="C754" s="3" t="s">
        <v>117</v>
      </c>
      <c r="D754" s="3" t="s">
        <v>193</v>
      </c>
      <c r="E754" s="3" t="s">
        <v>15</v>
      </c>
      <c r="F754" s="3" t="s">
        <v>16</v>
      </c>
      <c r="G754" s="3" t="s">
        <v>119</v>
      </c>
      <c r="H754" s="3" t="s">
        <v>25</v>
      </c>
      <c r="I754" s="3" t="s">
        <v>1262</v>
      </c>
      <c r="J754" s="3"/>
      <c r="K754" s="3"/>
      <c r="L754" s="3" t="s">
        <v>1260</v>
      </c>
      <c r="M754" s="9">
        <v>8</v>
      </c>
      <c r="N754" s="9">
        <v>2024</v>
      </c>
      <c r="O754" s="3" t="s">
        <v>20</v>
      </c>
      <c r="P754" s="9">
        <v>24</v>
      </c>
      <c r="Q754" s="9">
        <f>N754+P754/12</f>
        <v>2026</v>
      </c>
      <c r="R754" s="9">
        <f>Q754+P754/12</f>
        <v>2028</v>
      </c>
      <c r="S754" s="9">
        <f>R754+P754/12</f>
        <v>2030</v>
      </c>
      <c r="T754" s="3" t="s">
        <v>21</v>
      </c>
    </row>
    <row r="755" spans="1:20" x14ac:dyDescent="0.25">
      <c r="A755" s="4" t="str">
        <f>HYPERLINK("https://nddot-ixmultiasset.biprod.cloud/#/asset/inventory/nbibridges/800", "49-123-26.0")</f>
        <v>49-123-26.0</v>
      </c>
      <c r="B755" s="5" t="s">
        <v>277</v>
      </c>
      <c r="C755" s="5" t="s">
        <v>117</v>
      </c>
      <c r="D755" s="5" t="s">
        <v>193</v>
      </c>
      <c r="E755" s="5" t="s">
        <v>15</v>
      </c>
      <c r="F755" s="5" t="s">
        <v>16</v>
      </c>
      <c r="G755" s="5" t="s">
        <v>181</v>
      </c>
      <c r="H755" s="5" t="s">
        <v>18</v>
      </c>
      <c r="I755" s="5" t="s">
        <v>1258</v>
      </c>
      <c r="J755" s="5"/>
      <c r="K755" s="5"/>
      <c r="L755" s="5" t="s">
        <v>1260</v>
      </c>
      <c r="M755" s="10">
        <v>8</v>
      </c>
      <c r="N755" s="10">
        <v>2024</v>
      </c>
      <c r="O755" s="5" t="s">
        <v>20</v>
      </c>
      <c r="P755" s="10">
        <v>24</v>
      </c>
      <c r="Q755" s="10">
        <f>N755+P755/12</f>
        <v>2026</v>
      </c>
      <c r="R755" s="10">
        <f>Q755+P755/12</f>
        <v>2028</v>
      </c>
      <c r="S755" s="10">
        <f>R755+P755/12</f>
        <v>2030</v>
      </c>
      <c r="T755" s="5" t="s">
        <v>21</v>
      </c>
    </row>
    <row r="756" spans="1:20" x14ac:dyDescent="0.25">
      <c r="A756" s="4" t="str">
        <f>HYPERLINK("https://nddot-ixmultiasset.biprod.cloud/#/asset/inventory/nbibridges/1213", "49-123-30.0")</f>
        <v>49-123-30.0</v>
      </c>
      <c r="B756" s="5" t="s">
        <v>399</v>
      </c>
      <c r="C756" s="5" t="s">
        <v>117</v>
      </c>
      <c r="D756" s="5" t="s">
        <v>214</v>
      </c>
      <c r="E756" s="5" t="s">
        <v>15</v>
      </c>
      <c r="F756" s="5" t="s">
        <v>16</v>
      </c>
      <c r="G756" s="5" t="s">
        <v>400</v>
      </c>
      <c r="H756" s="5" t="s">
        <v>25</v>
      </c>
      <c r="I756" s="5" t="s">
        <v>1258</v>
      </c>
      <c r="J756" s="5"/>
      <c r="K756" s="5" t="s">
        <v>202</v>
      </c>
      <c r="L756" s="5" t="s">
        <v>1267</v>
      </c>
      <c r="M756" s="10">
        <v>9</v>
      </c>
      <c r="N756" s="10">
        <v>2023</v>
      </c>
      <c r="O756" s="5" t="s">
        <v>20</v>
      </c>
      <c r="P756" s="10">
        <v>24</v>
      </c>
      <c r="Q756" s="10">
        <f>N756+P756/12</f>
        <v>2025</v>
      </c>
      <c r="R756" s="10">
        <f>Q756+P756/12</f>
        <v>2027</v>
      </c>
      <c r="S756" s="10">
        <f>R756+P756/12</f>
        <v>2029</v>
      </c>
      <c r="T756" s="5" t="s">
        <v>21</v>
      </c>
    </row>
    <row r="757" spans="1:20" x14ac:dyDescent="0.25">
      <c r="A757" s="4" t="str">
        <f>HYPERLINK("https://nddot-ixmultiasset.biprod.cloud/#/asset/inventory/nbibridges/1540", "49-124-04.0")</f>
        <v>49-124-04.0</v>
      </c>
      <c r="B757" s="5" t="s">
        <v>482</v>
      </c>
      <c r="C757" s="5" t="s">
        <v>117</v>
      </c>
      <c r="D757" s="5" t="s">
        <v>365</v>
      </c>
      <c r="E757" s="5" t="s">
        <v>15</v>
      </c>
      <c r="F757" s="5" t="s">
        <v>16</v>
      </c>
      <c r="G757" s="5" t="s">
        <v>81</v>
      </c>
      <c r="H757" s="5" t="s">
        <v>18</v>
      </c>
      <c r="I757" s="5" t="s">
        <v>1258</v>
      </c>
      <c r="J757" s="5"/>
      <c r="K757" s="5" t="s">
        <v>19</v>
      </c>
      <c r="L757" s="5" t="s">
        <v>1259</v>
      </c>
      <c r="M757" s="10">
        <v>9</v>
      </c>
      <c r="N757" s="10">
        <v>2024</v>
      </c>
      <c r="O757" s="5" t="s">
        <v>121</v>
      </c>
      <c r="P757" s="10">
        <v>12</v>
      </c>
      <c r="Q757" s="10">
        <f>N757+P757/12</f>
        <v>2025</v>
      </c>
      <c r="R757" s="10">
        <f>Q757+P757/12</f>
        <v>2026</v>
      </c>
      <c r="S757" s="10">
        <f>R757+P757/12</f>
        <v>2027</v>
      </c>
      <c r="T757" s="5" t="s">
        <v>21</v>
      </c>
    </row>
    <row r="758" spans="1:20" x14ac:dyDescent="0.25">
      <c r="A758" s="2" t="str">
        <f>HYPERLINK("https://nddot-ixmultiasset.biprod.cloud/#/asset/inventory/nbibridges/1066", "49-124-04.2")</f>
        <v>49-124-04.2</v>
      </c>
      <c r="B758" s="3" t="s">
        <v>364</v>
      </c>
      <c r="C758" s="3" t="s">
        <v>117</v>
      </c>
      <c r="D758" s="3" t="s">
        <v>365</v>
      </c>
      <c r="E758" s="3" t="s">
        <v>366</v>
      </c>
      <c r="F758" s="3" t="s">
        <v>16</v>
      </c>
      <c r="G758" s="3" t="s">
        <v>313</v>
      </c>
      <c r="H758" s="3" t="s">
        <v>25</v>
      </c>
      <c r="I758" s="3" t="s">
        <v>1262</v>
      </c>
      <c r="J758" s="3"/>
      <c r="K758" s="3"/>
      <c r="L758" s="3" t="s">
        <v>1267</v>
      </c>
      <c r="M758" s="9">
        <v>9</v>
      </c>
      <c r="N758" s="9">
        <v>2023</v>
      </c>
      <c r="O758" s="3" t="s">
        <v>20</v>
      </c>
      <c r="P758" s="9">
        <v>24</v>
      </c>
      <c r="Q758" s="9">
        <f>N758+P758/12</f>
        <v>2025</v>
      </c>
      <c r="R758" s="9">
        <f>Q758+P758/12</f>
        <v>2027</v>
      </c>
      <c r="S758" s="9">
        <f>R758+P758/12</f>
        <v>2029</v>
      </c>
      <c r="T758" s="3" t="s">
        <v>21</v>
      </c>
    </row>
    <row r="759" spans="1:20" x14ac:dyDescent="0.25">
      <c r="A759" s="4" t="str">
        <f>HYPERLINK("https://nddot-ixmultiasset.biprod.cloud/#/asset/inventory/nbibridges/2210", "49-124-14.0")</f>
        <v>49-124-14.0</v>
      </c>
      <c r="B759" s="5" t="s">
        <v>636</v>
      </c>
      <c r="C759" s="5" t="s">
        <v>117</v>
      </c>
      <c r="D759" s="5" t="s">
        <v>637</v>
      </c>
      <c r="E759" s="5" t="s">
        <v>15</v>
      </c>
      <c r="F759" s="5" t="s">
        <v>16</v>
      </c>
      <c r="G759" s="5" t="s">
        <v>66</v>
      </c>
      <c r="H759" s="5" t="s">
        <v>18</v>
      </c>
      <c r="I759" s="5" t="s">
        <v>1258</v>
      </c>
      <c r="J759" s="5"/>
      <c r="K759" s="5" t="s">
        <v>19</v>
      </c>
      <c r="L759" s="5" t="s">
        <v>1259</v>
      </c>
      <c r="M759" s="10">
        <v>9</v>
      </c>
      <c r="N759" s="10">
        <v>2024</v>
      </c>
      <c r="O759" s="5" t="s">
        <v>20</v>
      </c>
      <c r="P759" s="10">
        <v>24</v>
      </c>
      <c r="Q759" s="10">
        <f>N759+P759/12</f>
        <v>2026</v>
      </c>
      <c r="R759" s="10">
        <f>Q759+P759/12</f>
        <v>2028</v>
      </c>
      <c r="S759" s="10">
        <f>R759+P759/12</f>
        <v>2030</v>
      </c>
      <c r="T759" s="5" t="s">
        <v>21</v>
      </c>
    </row>
    <row r="760" spans="1:20" x14ac:dyDescent="0.25">
      <c r="A760" s="4" t="str">
        <f>HYPERLINK("https://nddot-ixmultiasset.biprod.cloud/#/asset/inventory/nbibridges/2512", "49-124-17.0")</f>
        <v>49-124-17.0</v>
      </c>
      <c r="B760" s="5" t="s">
        <v>694</v>
      </c>
      <c r="C760" s="5" t="s">
        <v>117</v>
      </c>
      <c r="D760" s="5" t="s">
        <v>167</v>
      </c>
      <c r="E760" s="5" t="s">
        <v>15</v>
      </c>
      <c r="F760" s="5" t="s">
        <v>16</v>
      </c>
      <c r="G760" s="5" t="s">
        <v>154</v>
      </c>
      <c r="H760" s="5" t="s">
        <v>18</v>
      </c>
      <c r="I760" s="5" t="s">
        <v>1275</v>
      </c>
      <c r="J760" s="5"/>
      <c r="K760" s="5"/>
      <c r="L760" s="5" t="s">
        <v>1259</v>
      </c>
      <c r="M760" s="10">
        <v>9</v>
      </c>
      <c r="N760" s="10">
        <v>2024</v>
      </c>
      <c r="O760" s="5" t="s">
        <v>121</v>
      </c>
      <c r="P760" s="10">
        <v>12</v>
      </c>
      <c r="Q760" s="10">
        <f>N760+P760/12</f>
        <v>2025</v>
      </c>
      <c r="R760" s="10">
        <f>Q760+P760/12</f>
        <v>2026</v>
      </c>
      <c r="S760" s="10">
        <f>R760+P760/12</f>
        <v>2027</v>
      </c>
      <c r="T760" s="5" t="s">
        <v>21</v>
      </c>
    </row>
    <row r="761" spans="1:20" x14ac:dyDescent="0.25">
      <c r="A761" s="2" t="str">
        <f>HYPERLINK("https://nddot-ixmultiasset.biprod.cloud/#/asset/inventory/nbibridges/2754", "49-125-04.0")</f>
        <v>49-125-04.0</v>
      </c>
      <c r="B761" s="3" t="s">
        <v>742</v>
      </c>
      <c r="C761" s="3" t="s">
        <v>117</v>
      </c>
      <c r="D761" s="3" t="s">
        <v>365</v>
      </c>
      <c r="E761" s="3" t="s">
        <v>15</v>
      </c>
      <c r="F761" s="3" t="s">
        <v>16</v>
      </c>
      <c r="G761" s="3" t="s">
        <v>76</v>
      </c>
      <c r="H761" s="3" t="s">
        <v>18</v>
      </c>
      <c r="I761" s="3" t="s">
        <v>1258</v>
      </c>
      <c r="J761" s="3"/>
      <c r="K761" s="3" t="s">
        <v>19</v>
      </c>
      <c r="L761" s="3" t="s">
        <v>1259</v>
      </c>
      <c r="M761" s="9">
        <v>9</v>
      </c>
      <c r="N761" s="9">
        <v>2024</v>
      </c>
      <c r="O761" s="3" t="s">
        <v>20</v>
      </c>
      <c r="P761" s="9">
        <v>24</v>
      </c>
      <c r="Q761" s="9">
        <f>N761+P761/12</f>
        <v>2026</v>
      </c>
      <c r="R761" s="9">
        <f>Q761+P761/12</f>
        <v>2028</v>
      </c>
      <c r="S761" s="9">
        <f>R761+P761/12</f>
        <v>2030</v>
      </c>
      <c r="T761" s="3" t="s">
        <v>21</v>
      </c>
    </row>
    <row r="762" spans="1:20" x14ac:dyDescent="0.25">
      <c r="A762" s="4" t="str">
        <f>HYPERLINK("https://nddot-ixmultiasset.biprod.cloud/#/asset/inventory/nbibridges/3092", "49-125-24.0")</f>
        <v>49-125-24.0</v>
      </c>
      <c r="B762" s="5" t="s">
        <v>805</v>
      </c>
      <c r="C762" s="5" t="s">
        <v>117</v>
      </c>
      <c r="D762" s="5" t="s">
        <v>806</v>
      </c>
      <c r="E762" s="5" t="s">
        <v>15</v>
      </c>
      <c r="F762" s="5" t="s">
        <v>16</v>
      </c>
      <c r="G762" s="5" t="s">
        <v>93</v>
      </c>
      <c r="H762" s="5" t="s">
        <v>18</v>
      </c>
      <c r="I762" s="5" t="s">
        <v>1258</v>
      </c>
      <c r="J762" s="5"/>
      <c r="K762" s="5" t="s">
        <v>19</v>
      </c>
      <c r="L762" s="5" t="s">
        <v>1260</v>
      </c>
      <c r="M762" s="10">
        <v>8</v>
      </c>
      <c r="N762" s="10">
        <v>2024</v>
      </c>
      <c r="O762" s="5" t="s">
        <v>20</v>
      </c>
      <c r="P762" s="10">
        <v>24</v>
      </c>
      <c r="Q762" s="10">
        <f>N762+P762/12</f>
        <v>2026</v>
      </c>
      <c r="R762" s="10">
        <f>Q762+P762/12</f>
        <v>2028</v>
      </c>
      <c r="S762" s="10">
        <f>R762+P762/12</f>
        <v>2030</v>
      </c>
      <c r="T762" s="5" t="s">
        <v>21</v>
      </c>
    </row>
    <row r="763" spans="1:20" x14ac:dyDescent="0.25">
      <c r="A763" s="2" t="str">
        <f>HYPERLINK("https://nddot-ixmultiasset.biprod.cloud/#/asset/inventory/nbibridges/3299", "49-125-28.0")</f>
        <v>49-125-28.0</v>
      </c>
      <c r="B763" s="3" t="s">
        <v>839</v>
      </c>
      <c r="C763" s="3" t="s">
        <v>117</v>
      </c>
      <c r="D763" s="3" t="s">
        <v>214</v>
      </c>
      <c r="E763" s="3" t="s">
        <v>15</v>
      </c>
      <c r="F763" s="3" t="s">
        <v>16</v>
      </c>
      <c r="G763" s="3" t="s">
        <v>400</v>
      </c>
      <c r="H763" s="3" t="s">
        <v>18</v>
      </c>
      <c r="I763" s="3" t="s">
        <v>1258</v>
      </c>
      <c r="J763" s="3"/>
      <c r="K763" s="3"/>
      <c r="L763" s="3" t="s">
        <v>1251</v>
      </c>
      <c r="M763" s="9">
        <v>6</v>
      </c>
      <c r="N763" s="9">
        <v>2025</v>
      </c>
      <c r="O763" s="3" t="s">
        <v>20</v>
      </c>
      <c r="P763" s="9">
        <v>24</v>
      </c>
      <c r="Q763" s="9">
        <f>N763+P763/12</f>
        <v>2027</v>
      </c>
      <c r="R763" s="9">
        <f>Q763+P763/12</f>
        <v>2029</v>
      </c>
      <c r="S763" s="9">
        <f>R763+P763/12</f>
        <v>2031</v>
      </c>
      <c r="T763" s="3" t="s">
        <v>21</v>
      </c>
    </row>
    <row r="764" spans="1:20" x14ac:dyDescent="0.25">
      <c r="A764" s="4" t="str">
        <f>HYPERLINK("https://nddot-ixmultiasset.biprod.cloud/#/asset/inventory/nbibridges/3536", "49-126-03.0")</f>
        <v>49-126-03.0</v>
      </c>
      <c r="B764" s="5" t="s">
        <v>894</v>
      </c>
      <c r="C764" s="5" t="s">
        <v>117</v>
      </c>
      <c r="D764" s="5" t="s">
        <v>895</v>
      </c>
      <c r="E764" s="5" t="s">
        <v>15</v>
      </c>
      <c r="F764" s="5" t="s">
        <v>16</v>
      </c>
      <c r="G764" s="5" t="s">
        <v>226</v>
      </c>
      <c r="H764" s="5" t="s">
        <v>18</v>
      </c>
      <c r="I764" s="5" t="s">
        <v>1258</v>
      </c>
      <c r="J764" s="5"/>
      <c r="K764" s="5" t="s">
        <v>19</v>
      </c>
      <c r="L764" s="5" t="s">
        <v>1259</v>
      </c>
      <c r="M764" s="10">
        <v>9</v>
      </c>
      <c r="N764" s="10">
        <v>2024</v>
      </c>
      <c r="O764" s="5" t="s">
        <v>20</v>
      </c>
      <c r="P764" s="10">
        <v>24</v>
      </c>
      <c r="Q764" s="10">
        <f>N764+P764/12</f>
        <v>2026</v>
      </c>
      <c r="R764" s="10">
        <f>Q764+P764/12</f>
        <v>2028</v>
      </c>
      <c r="S764" s="10">
        <f>R764+P764/12</f>
        <v>2030</v>
      </c>
      <c r="T764" s="5" t="s">
        <v>21</v>
      </c>
    </row>
    <row r="765" spans="1:20" x14ac:dyDescent="0.25">
      <c r="A765" s="2" t="str">
        <f>HYPERLINK("https://nddot-ixmultiasset.biprod.cloud/#/asset/inventory/nbibridges/3877", "49-126-26.0")</f>
        <v>49-126-26.0</v>
      </c>
      <c r="B765" s="3" t="s">
        <v>961</v>
      </c>
      <c r="C765" s="3" t="s">
        <v>117</v>
      </c>
      <c r="D765" s="3" t="s">
        <v>193</v>
      </c>
      <c r="E765" s="3" t="s">
        <v>15</v>
      </c>
      <c r="F765" s="3" t="s">
        <v>16</v>
      </c>
      <c r="G765" s="3" t="s">
        <v>39</v>
      </c>
      <c r="H765" s="3" t="s">
        <v>25</v>
      </c>
      <c r="I765" s="3" t="s">
        <v>1262</v>
      </c>
      <c r="J765" s="3"/>
      <c r="K765" s="3"/>
      <c r="L765" s="3" t="s">
        <v>1260</v>
      </c>
      <c r="M765" s="9">
        <v>8</v>
      </c>
      <c r="N765" s="9">
        <v>2024</v>
      </c>
      <c r="O765" s="3" t="s">
        <v>20</v>
      </c>
      <c r="P765" s="9">
        <v>24</v>
      </c>
      <c r="Q765" s="9">
        <f>N765+P765/12</f>
        <v>2026</v>
      </c>
      <c r="R765" s="9">
        <f>Q765+P765/12</f>
        <v>2028</v>
      </c>
      <c r="S765" s="9">
        <f>R765+P765/12</f>
        <v>2030</v>
      </c>
      <c r="T765" s="3" t="s">
        <v>21</v>
      </c>
    </row>
    <row r="766" spans="1:20" x14ac:dyDescent="0.25">
      <c r="A766" s="4" t="str">
        <f>HYPERLINK("https://nddot-ixmultiasset.biprod.cloud/#/asset/inventory/nbibridges/3879", "49-126-26.1")</f>
        <v>49-126-26.1</v>
      </c>
      <c r="B766" s="5" t="s">
        <v>962</v>
      </c>
      <c r="C766" s="5" t="s">
        <v>117</v>
      </c>
      <c r="D766" s="5" t="s">
        <v>193</v>
      </c>
      <c r="E766" s="5" t="s">
        <v>15</v>
      </c>
      <c r="F766" s="5" t="s">
        <v>16</v>
      </c>
      <c r="G766" s="5" t="s">
        <v>585</v>
      </c>
      <c r="H766" s="5" t="s">
        <v>18</v>
      </c>
      <c r="I766" s="5" t="s">
        <v>1258</v>
      </c>
      <c r="J766" s="5"/>
      <c r="K766" s="5" t="s">
        <v>19</v>
      </c>
      <c r="L766" s="5" t="s">
        <v>1260</v>
      </c>
      <c r="M766" s="10">
        <v>8</v>
      </c>
      <c r="N766" s="10">
        <v>2024</v>
      </c>
      <c r="O766" s="5" t="s">
        <v>121</v>
      </c>
      <c r="P766" s="10">
        <v>12</v>
      </c>
      <c r="Q766" s="10">
        <f>N766+P766/12</f>
        <v>2025</v>
      </c>
      <c r="R766" s="10">
        <f>Q766+P766/12</f>
        <v>2026</v>
      </c>
      <c r="S766" s="10">
        <f>R766+P766/12</f>
        <v>2027</v>
      </c>
      <c r="T766" s="5" t="s">
        <v>21</v>
      </c>
    </row>
    <row r="767" spans="1:20" x14ac:dyDescent="0.25">
      <c r="A767" s="4" t="str">
        <f>HYPERLINK("https://nddot-ixmultiasset.biprod.cloud/#/asset/inventory/nbibridges/4155", "49-126-27.0")</f>
        <v>49-126-27.0</v>
      </c>
      <c r="B767" s="5" t="s">
        <v>1004</v>
      </c>
      <c r="C767" s="5" t="s">
        <v>117</v>
      </c>
      <c r="D767" s="5" t="s">
        <v>193</v>
      </c>
      <c r="E767" s="5" t="s">
        <v>15</v>
      </c>
      <c r="F767" s="5" t="s">
        <v>16</v>
      </c>
      <c r="G767" s="5" t="s">
        <v>66</v>
      </c>
      <c r="H767" s="5" t="s">
        <v>25</v>
      </c>
      <c r="I767" s="5" t="s">
        <v>1252</v>
      </c>
      <c r="J767" s="5"/>
      <c r="K767" s="5"/>
      <c r="L767" s="5" t="s">
        <v>1267</v>
      </c>
      <c r="M767" s="10">
        <v>9</v>
      </c>
      <c r="N767" s="10">
        <v>2023</v>
      </c>
      <c r="O767" s="5" t="s">
        <v>20</v>
      </c>
      <c r="P767" s="10">
        <v>24</v>
      </c>
      <c r="Q767" s="10">
        <f>N767+P767/12</f>
        <v>2025</v>
      </c>
      <c r="R767" s="10">
        <f>Q767+P767/12</f>
        <v>2027</v>
      </c>
      <c r="S767" s="10">
        <f>R767+P767/12</f>
        <v>2029</v>
      </c>
      <c r="T767" s="5" t="s">
        <v>21</v>
      </c>
    </row>
    <row r="768" spans="1:20" x14ac:dyDescent="0.25">
      <c r="A768" s="4" t="str">
        <f>HYPERLINK("https://nddot-ixmultiasset.biprod.cloud/#/asset/inventory/nbibridges/4308", "49-126-27.1")</f>
        <v>49-126-27.1</v>
      </c>
      <c r="B768" s="5" t="s">
        <v>1029</v>
      </c>
      <c r="C768" s="5" t="s">
        <v>117</v>
      </c>
      <c r="D768" s="5" t="s">
        <v>214</v>
      </c>
      <c r="E768" s="5" t="s">
        <v>15</v>
      </c>
      <c r="F768" s="5" t="s">
        <v>16</v>
      </c>
      <c r="G768" s="5" t="s">
        <v>71</v>
      </c>
      <c r="H768" s="5" t="s">
        <v>18</v>
      </c>
      <c r="I768" s="5" t="s">
        <v>1275</v>
      </c>
      <c r="J768" s="5"/>
      <c r="K768" s="5" t="s">
        <v>19</v>
      </c>
      <c r="L768" s="5" t="s">
        <v>1260</v>
      </c>
      <c r="M768" s="10">
        <v>8</v>
      </c>
      <c r="N768" s="10">
        <v>2024</v>
      </c>
      <c r="O768" s="5" t="s">
        <v>20</v>
      </c>
      <c r="P768" s="10">
        <v>24</v>
      </c>
      <c r="Q768" s="10">
        <f>N768+P768/12</f>
        <v>2026</v>
      </c>
      <c r="R768" s="10">
        <f>Q768+P768/12</f>
        <v>2028</v>
      </c>
      <c r="S768" s="10">
        <f>R768+P768/12</f>
        <v>2030</v>
      </c>
      <c r="T768" s="5" t="s">
        <v>21</v>
      </c>
    </row>
    <row r="769" spans="1:20" x14ac:dyDescent="0.25">
      <c r="A769" s="4" t="str">
        <f>HYPERLINK("https://nddot-ixmultiasset.biprod.cloud/#/asset/inventory/nbibridges/4525", "49-127-03.0")</f>
        <v>49-127-03.0</v>
      </c>
      <c r="B769" s="5" t="s">
        <v>1063</v>
      </c>
      <c r="C769" s="5" t="s">
        <v>117</v>
      </c>
      <c r="D769" s="5" t="s">
        <v>761</v>
      </c>
      <c r="E769" s="5" t="s">
        <v>15</v>
      </c>
      <c r="F769" s="5" t="s">
        <v>16</v>
      </c>
      <c r="G769" s="5" t="s">
        <v>76</v>
      </c>
      <c r="H769" s="5" t="s">
        <v>18</v>
      </c>
      <c r="I769" s="5" t="s">
        <v>1258</v>
      </c>
      <c r="J769" s="5"/>
      <c r="K769" s="5" t="s">
        <v>19</v>
      </c>
      <c r="L769" s="5" t="s">
        <v>1259</v>
      </c>
      <c r="M769" s="10">
        <v>9</v>
      </c>
      <c r="N769" s="10">
        <v>2024</v>
      </c>
      <c r="O769" s="5" t="s">
        <v>20</v>
      </c>
      <c r="P769" s="10">
        <v>24</v>
      </c>
      <c r="Q769" s="10">
        <f>N769+P769/12</f>
        <v>2026</v>
      </c>
      <c r="R769" s="10">
        <f>Q769+P769/12</f>
        <v>2028</v>
      </c>
      <c r="S769" s="10">
        <f>R769+P769/12</f>
        <v>2030</v>
      </c>
      <c r="T769" s="5" t="s">
        <v>21</v>
      </c>
    </row>
    <row r="770" spans="1:20" x14ac:dyDescent="0.25">
      <c r="A770" s="2" t="str">
        <f>HYPERLINK("https://nddot-ixmultiasset.biprod.cloud/#/asset/inventory/nbibridges/4492", "49-127-27.0")</f>
        <v>49-127-27.0</v>
      </c>
      <c r="B770" s="3" t="s">
        <v>1055</v>
      </c>
      <c r="C770" s="3" t="s">
        <v>117</v>
      </c>
      <c r="D770" s="3" t="s">
        <v>214</v>
      </c>
      <c r="E770" s="3" t="s">
        <v>15</v>
      </c>
      <c r="F770" s="3" t="s">
        <v>16</v>
      </c>
      <c r="G770" s="3" t="s">
        <v>76</v>
      </c>
      <c r="H770" s="3" t="s">
        <v>18</v>
      </c>
      <c r="I770" s="3" t="s">
        <v>1258</v>
      </c>
      <c r="J770" s="3"/>
      <c r="K770" s="3" t="s">
        <v>19</v>
      </c>
      <c r="L770" s="3" t="s">
        <v>1260</v>
      </c>
      <c r="M770" s="9">
        <v>8</v>
      </c>
      <c r="N770" s="9">
        <v>2024</v>
      </c>
      <c r="O770" s="3" t="s">
        <v>20</v>
      </c>
      <c r="P770" s="9">
        <v>24</v>
      </c>
      <c r="Q770" s="9">
        <f>N770+P770/12</f>
        <v>2026</v>
      </c>
      <c r="R770" s="9">
        <f>Q770+P770/12</f>
        <v>2028</v>
      </c>
      <c r="S770" s="9">
        <f>R770+P770/12</f>
        <v>2030</v>
      </c>
      <c r="T770" s="3" t="s">
        <v>21</v>
      </c>
    </row>
    <row r="771" spans="1:20" x14ac:dyDescent="0.25">
      <c r="A771" s="2" t="str">
        <f>HYPERLINK("https://nddot-ixmultiasset.biprod.cloud/#/asset/inventory/nbibridges/4750", "49-128-15.1")</f>
        <v>49-128-15.1</v>
      </c>
      <c r="B771" s="3" t="s">
        <v>1116</v>
      </c>
      <c r="C771" s="3" t="s">
        <v>117</v>
      </c>
      <c r="D771" s="3" t="s">
        <v>167</v>
      </c>
      <c r="E771" s="3" t="s">
        <v>15</v>
      </c>
      <c r="F771" s="3" t="s">
        <v>16</v>
      </c>
      <c r="G771" s="3" t="s">
        <v>255</v>
      </c>
      <c r="H771" s="3" t="s">
        <v>25</v>
      </c>
      <c r="I771" s="3" t="s">
        <v>1258</v>
      </c>
      <c r="J771" s="3"/>
      <c r="K771" s="3"/>
      <c r="L771" s="3" t="s">
        <v>1267</v>
      </c>
      <c r="M771" s="9">
        <v>9</v>
      </c>
      <c r="N771" s="9">
        <v>2023</v>
      </c>
      <c r="O771" s="3" t="s">
        <v>20</v>
      </c>
      <c r="P771" s="9">
        <v>24</v>
      </c>
      <c r="Q771" s="9">
        <f>N771+P771/12</f>
        <v>2025</v>
      </c>
      <c r="R771" s="9">
        <f>Q771+P771/12</f>
        <v>2027</v>
      </c>
      <c r="S771" s="9">
        <f>R771+P771/12</f>
        <v>2029</v>
      </c>
      <c r="T771" s="3" t="s">
        <v>21</v>
      </c>
    </row>
    <row r="772" spans="1:20" x14ac:dyDescent="0.25">
      <c r="A772" s="4" t="str">
        <f>HYPERLINK("https://nddot-ixmultiasset.biprod.cloud/#/asset/inventory/nbibridges/4561", "49-128-24.0")</f>
        <v>49-128-24.0</v>
      </c>
      <c r="B772" s="5" t="s">
        <v>1074</v>
      </c>
      <c r="C772" s="5" t="s">
        <v>117</v>
      </c>
      <c r="D772" s="5" t="s">
        <v>806</v>
      </c>
      <c r="E772" s="5" t="s">
        <v>15</v>
      </c>
      <c r="F772" s="5" t="s">
        <v>16</v>
      </c>
      <c r="G772" s="5" t="s">
        <v>24</v>
      </c>
      <c r="H772" s="5" t="s">
        <v>18</v>
      </c>
      <c r="I772" s="5" t="s">
        <v>1258</v>
      </c>
      <c r="J772" s="5"/>
      <c r="K772" s="5" t="s">
        <v>19</v>
      </c>
      <c r="L772" s="5" t="s">
        <v>1260</v>
      </c>
      <c r="M772" s="10">
        <v>8</v>
      </c>
      <c r="N772" s="10">
        <v>2024</v>
      </c>
      <c r="O772" s="5" t="s">
        <v>20</v>
      </c>
      <c r="P772" s="10">
        <v>24</v>
      </c>
      <c r="Q772" s="10">
        <f>N772+P772/12</f>
        <v>2026</v>
      </c>
      <c r="R772" s="10">
        <f>Q772+P772/12</f>
        <v>2028</v>
      </c>
      <c r="S772" s="10">
        <f>R772+P772/12</f>
        <v>2030</v>
      </c>
      <c r="T772" s="5" t="s">
        <v>21</v>
      </c>
    </row>
    <row r="773" spans="1:20" x14ac:dyDescent="0.25">
      <c r="A773" s="4" t="str">
        <f>HYPERLINK("https://nddot-ixmultiasset.biprod.cloud/#/asset/inventory/nbibridges/4654", "49-129-05.0")</f>
        <v>49-129-05.0</v>
      </c>
      <c r="B773" s="5" t="s">
        <v>1095</v>
      </c>
      <c r="C773" s="5" t="s">
        <v>117</v>
      </c>
      <c r="D773" s="5" t="s">
        <v>306</v>
      </c>
      <c r="E773" s="5" t="s">
        <v>15</v>
      </c>
      <c r="F773" s="5" t="s">
        <v>16</v>
      </c>
      <c r="G773" s="5" t="s">
        <v>276</v>
      </c>
      <c r="H773" s="5" t="s">
        <v>18</v>
      </c>
      <c r="I773" s="5" t="s">
        <v>1274</v>
      </c>
      <c r="J773" s="13" t="s">
        <v>1096</v>
      </c>
      <c r="K773" s="5"/>
      <c r="L773" s="5" t="s">
        <v>1259</v>
      </c>
      <c r="M773" s="10">
        <v>9</v>
      </c>
      <c r="N773" s="10">
        <v>2024</v>
      </c>
      <c r="O773" s="5" t="s">
        <v>121</v>
      </c>
      <c r="P773" s="10">
        <v>12</v>
      </c>
      <c r="Q773" s="10">
        <f>N773+P773/12</f>
        <v>2025</v>
      </c>
      <c r="R773" s="10">
        <f>Q773+P773/12</f>
        <v>2026</v>
      </c>
      <c r="S773" s="10">
        <f>R773+P773/12</f>
        <v>2027</v>
      </c>
      <c r="T773" s="5" t="s">
        <v>74</v>
      </c>
    </row>
    <row r="774" spans="1:20" x14ac:dyDescent="0.25">
      <c r="A774" s="4" t="str">
        <f>HYPERLINK("https://nddot-ixmultiasset.biprod.cloud/#/asset/inventory/nbibridges/5062", "49-129-10.0")</f>
        <v>49-129-10.0</v>
      </c>
      <c r="B774" s="5" t="s">
        <v>1161</v>
      </c>
      <c r="C774" s="5" t="s">
        <v>117</v>
      </c>
      <c r="D774" s="5" t="s">
        <v>306</v>
      </c>
      <c r="E774" s="5" t="s">
        <v>15</v>
      </c>
      <c r="F774" s="5" t="s">
        <v>16</v>
      </c>
      <c r="G774" s="5" t="s">
        <v>140</v>
      </c>
      <c r="H774" s="21" t="s">
        <v>94</v>
      </c>
      <c r="I774" s="5" t="s">
        <v>1274</v>
      </c>
      <c r="J774" s="21" t="s">
        <v>1162</v>
      </c>
      <c r="K774" s="5"/>
      <c r="L774" s="5" t="s">
        <v>1265</v>
      </c>
      <c r="M774" s="10">
        <v>10</v>
      </c>
      <c r="N774" s="10">
        <v>2024</v>
      </c>
      <c r="O774" s="5" t="s">
        <v>121</v>
      </c>
      <c r="P774" s="10">
        <v>12</v>
      </c>
      <c r="Q774" s="10">
        <f>N774+P774/12</f>
        <v>2025</v>
      </c>
      <c r="R774" s="10">
        <f>Q774+P774/12</f>
        <v>2026</v>
      </c>
      <c r="S774" s="10">
        <f>R774+P774/12</f>
        <v>2027</v>
      </c>
      <c r="T774" s="5" t="s">
        <v>21</v>
      </c>
    </row>
    <row r="775" spans="1:20" x14ac:dyDescent="0.25">
      <c r="A775" s="4" t="str">
        <f>HYPERLINK("https://nddot-ixmultiasset.biprod.cloud/#/asset/inventory/nbibridges/616", "49-129-24.0")</f>
        <v>49-129-24.0</v>
      </c>
      <c r="B775" s="5" t="s">
        <v>242</v>
      </c>
      <c r="C775" s="5" t="s">
        <v>117</v>
      </c>
      <c r="D775" s="5" t="s">
        <v>149</v>
      </c>
      <c r="E775" s="5" t="s">
        <v>55</v>
      </c>
      <c r="F775" s="5" t="s">
        <v>16</v>
      </c>
      <c r="G775" s="5" t="s">
        <v>113</v>
      </c>
      <c r="H775" s="5" t="s">
        <v>25</v>
      </c>
      <c r="I775" s="5" t="s">
        <v>1252</v>
      </c>
      <c r="J775" s="5"/>
      <c r="K775" s="5"/>
      <c r="L775" s="5" t="s">
        <v>1260</v>
      </c>
      <c r="M775" s="10">
        <v>8</v>
      </c>
      <c r="N775" s="10">
        <v>2024</v>
      </c>
      <c r="O775" s="5" t="s">
        <v>20</v>
      </c>
      <c r="P775" s="10">
        <v>24</v>
      </c>
      <c r="Q775" s="10">
        <f>N775+P775/12</f>
        <v>2026</v>
      </c>
      <c r="R775" s="10">
        <f>Q775+P775/12</f>
        <v>2028</v>
      </c>
      <c r="S775" s="10">
        <f>R775+P775/12</f>
        <v>2030</v>
      </c>
      <c r="T775" s="5" t="s">
        <v>21</v>
      </c>
    </row>
    <row r="776" spans="1:20" x14ac:dyDescent="0.25">
      <c r="A776" s="4" t="str">
        <f>HYPERLINK("https://nddot-ixmultiasset.biprod.cloud/#/asset/inventory/nbibridges/709", "49-129-28.0")</f>
        <v>49-129-28.0</v>
      </c>
      <c r="B776" s="5" t="s">
        <v>265</v>
      </c>
      <c r="C776" s="5" t="s">
        <v>117</v>
      </c>
      <c r="D776" s="5" t="s">
        <v>214</v>
      </c>
      <c r="E776" s="5" t="s">
        <v>15</v>
      </c>
      <c r="F776" s="5" t="s">
        <v>16</v>
      </c>
      <c r="G776" s="5" t="s">
        <v>113</v>
      </c>
      <c r="H776" s="5" t="s">
        <v>25</v>
      </c>
      <c r="I776" s="5" t="s">
        <v>1262</v>
      </c>
      <c r="J776" s="5"/>
      <c r="K776" s="5"/>
      <c r="L776" s="5" t="s">
        <v>1260</v>
      </c>
      <c r="M776" s="10">
        <v>8</v>
      </c>
      <c r="N776" s="10">
        <v>2024</v>
      </c>
      <c r="O776" s="5" t="s">
        <v>20</v>
      </c>
      <c r="P776" s="10">
        <v>24</v>
      </c>
      <c r="Q776" s="10">
        <f>N776+P776/12</f>
        <v>2026</v>
      </c>
      <c r="R776" s="10">
        <f>Q776+P776/12</f>
        <v>2028</v>
      </c>
      <c r="S776" s="10">
        <f>R776+P776/12</f>
        <v>2030</v>
      </c>
      <c r="T776" s="5" t="s">
        <v>21</v>
      </c>
    </row>
    <row r="777" spans="1:20" x14ac:dyDescent="0.25">
      <c r="A777" s="18" t="str">
        <f>HYPERLINK("https://nddot-ixmultiasset.biprod.cloud/#/asset/inventory/nbibridges/1199", "49-130-15.0")</f>
        <v>49-130-15.0</v>
      </c>
      <c r="B777" s="19" t="s">
        <v>393</v>
      </c>
      <c r="C777" s="19" t="s">
        <v>117</v>
      </c>
      <c r="D777" s="19" t="s">
        <v>306</v>
      </c>
      <c r="E777" s="19" t="s">
        <v>394</v>
      </c>
      <c r="F777" s="19" t="s">
        <v>16</v>
      </c>
      <c r="G777" s="19" t="s">
        <v>395</v>
      </c>
      <c r="H777" s="19" t="s">
        <v>25</v>
      </c>
      <c r="I777" s="19" t="s">
        <v>1258</v>
      </c>
      <c r="J777" s="19" t="s">
        <v>396</v>
      </c>
      <c r="K777" s="19"/>
      <c r="L777" s="19" t="s">
        <v>1257</v>
      </c>
      <c r="M777" s="20">
        <v>11</v>
      </c>
      <c r="N777" s="20">
        <v>2024</v>
      </c>
      <c r="O777" s="19" t="s">
        <v>20</v>
      </c>
      <c r="P777" s="20">
        <v>24</v>
      </c>
      <c r="Q777" s="20">
        <f>N777+P777/12</f>
        <v>2026</v>
      </c>
      <c r="R777" s="20">
        <f>Q777+P777/12</f>
        <v>2028</v>
      </c>
      <c r="S777" s="20">
        <f>R777+P777/12</f>
        <v>2030</v>
      </c>
      <c r="T777" s="19" t="s">
        <v>21</v>
      </c>
    </row>
    <row r="778" spans="1:20" x14ac:dyDescent="0.25">
      <c r="A778" s="4" t="str">
        <f>HYPERLINK("https://nddot-ixmultiasset.biprod.cloud/#/asset/inventory/nbibridges/1327", "49-130-29.1")</f>
        <v>49-130-29.1</v>
      </c>
      <c r="B778" s="5" t="s">
        <v>427</v>
      </c>
      <c r="C778" s="5" t="s">
        <v>117</v>
      </c>
      <c r="D778" s="5" t="s">
        <v>214</v>
      </c>
      <c r="E778" s="5" t="s">
        <v>15</v>
      </c>
      <c r="F778" s="5" t="s">
        <v>16</v>
      </c>
      <c r="G778" s="5" t="s">
        <v>91</v>
      </c>
      <c r="H778" s="5" t="s">
        <v>25</v>
      </c>
      <c r="I778" s="5" t="s">
        <v>1252</v>
      </c>
      <c r="J778" s="5"/>
      <c r="K778" s="5"/>
      <c r="L778" s="5" t="s">
        <v>1278</v>
      </c>
      <c r="M778" s="10">
        <v>7</v>
      </c>
      <c r="N778" s="10">
        <v>2024</v>
      </c>
      <c r="O778" s="5" t="s">
        <v>20</v>
      </c>
      <c r="P778" s="10">
        <v>24</v>
      </c>
      <c r="Q778" s="10">
        <f>N778+P778/12</f>
        <v>2026</v>
      </c>
      <c r="R778" s="10">
        <f>Q778+P778/12</f>
        <v>2028</v>
      </c>
      <c r="S778" s="10">
        <f>R778+P778/12</f>
        <v>2030</v>
      </c>
      <c r="T778" s="5" t="s">
        <v>21</v>
      </c>
    </row>
    <row r="779" spans="1:20" x14ac:dyDescent="0.25">
      <c r="A779" s="2" t="str">
        <f>HYPERLINK("https://nddot-ixmultiasset.biprod.cloud/#/asset/inventory/nbibridges/1496", "49-131-28.0")</f>
        <v>49-131-28.0</v>
      </c>
      <c r="B779" s="3" t="s">
        <v>465</v>
      </c>
      <c r="C779" s="3" t="s">
        <v>117</v>
      </c>
      <c r="D779" s="3" t="s">
        <v>306</v>
      </c>
      <c r="E779" s="3" t="s">
        <v>15</v>
      </c>
      <c r="F779" s="3" t="s">
        <v>16</v>
      </c>
      <c r="G779" s="3" t="s">
        <v>190</v>
      </c>
      <c r="H779" s="3" t="s">
        <v>18</v>
      </c>
      <c r="I779" s="3" t="s">
        <v>1274</v>
      </c>
      <c r="J779" s="22" t="s">
        <v>466</v>
      </c>
      <c r="K779" s="3"/>
      <c r="L779" s="3" t="s">
        <v>1278</v>
      </c>
      <c r="M779" s="9">
        <v>7</v>
      </c>
      <c r="N779" s="9">
        <v>2024</v>
      </c>
      <c r="O779" s="3" t="s">
        <v>121</v>
      </c>
      <c r="P779" s="9">
        <v>12</v>
      </c>
      <c r="Q779" s="9">
        <f>N779+P779/12</f>
        <v>2025</v>
      </c>
      <c r="R779" s="9">
        <f>Q779+P779/12</f>
        <v>2026</v>
      </c>
      <c r="S779" s="9">
        <f>R779+P779/12</f>
        <v>2027</v>
      </c>
      <c r="T779" s="3" t="s">
        <v>74</v>
      </c>
    </row>
    <row r="780" spans="1:20" x14ac:dyDescent="0.25">
      <c r="A780" s="4" t="str">
        <f>HYPERLINK("https://nddot-ixmultiasset.biprod.cloud/#/asset/inventory/nbibridges/1378", "FRGO03")</f>
        <v>FRGO03</v>
      </c>
      <c r="B780" s="5" t="s">
        <v>439</v>
      </c>
      <c r="C780" s="5" t="s">
        <v>41</v>
      </c>
      <c r="D780" s="5" t="s">
        <v>306</v>
      </c>
      <c r="E780" s="5" t="s">
        <v>440</v>
      </c>
      <c r="F780" s="5" t="s">
        <v>235</v>
      </c>
      <c r="G780" s="5" t="s">
        <v>400</v>
      </c>
      <c r="H780" s="5" t="s">
        <v>25</v>
      </c>
      <c r="I780" s="5" t="s">
        <v>1258</v>
      </c>
      <c r="J780" s="13" t="s">
        <v>441</v>
      </c>
      <c r="K780" s="5"/>
      <c r="L780" s="5" t="s">
        <v>1259</v>
      </c>
      <c r="M780" s="10">
        <v>9</v>
      </c>
      <c r="N780" s="10">
        <v>2024</v>
      </c>
      <c r="O780" s="5" t="s">
        <v>20</v>
      </c>
      <c r="P780" s="10">
        <v>24</v>
      </c>
      <c r="Q780" s="10">
        <f>N780+P780/12</f>
        <v>2026</v>
      </c>
      <c r="R780" s="10">
        <f>Q780+P780/12</f>
        <v>2028</v>
      </c>
      <c r="S780" s="10">
        <f>R780+P780/12</f>
        <v>2030</v>
      </c>
      <c r="T780" s="5" t="s">
        <v>21</v>
      </c>
    </row>
    <row r="781" spans="1:20" x14ac:dyDescent="0.25">
      <c r="A781" s="4" t="str">
        <f>HYPERLINK("https://nddot-ixmultiasset.biprod.cloud/#/asset/inventory/nbibridges/911", "FRGO09")</f>
        <v>FRGO09</v>
      </c>
      <c r="B781" s="5" t="s">
        <v>305</v>
      </c>
      <c r="C781" s="5" t="s">
        <v>41</v>
      </c>
      <c r="D781" s="5" t="s">
        <v>306</v>
      </c>
      <c r="E781" s="5" t="s">
        <v>307</v>
      </c>
      <c r="F781" s="5" t="s">
        <v>235</v>
      </c>
      <c r="G781" s="5" t="s">
        <v>66</v>
      </c>
      <c r="H781" s="5" t="s">
        <v>25</v>
      </c>
      <c r="I781" s="5" t="s">
        <v>1258</v>
      </c>
      <c r="J781" s="13" t="s">
        <v>308</v>
      </c>
      <c r="K781" s="5"/>
      <c r="L781" s="5" t="s">
        <v>1259</v>
      </c>
      <c r="M781" s="10">
        <v>9</v>
      </c>
      <c r="N781" s="10">
        <v>2024</v>
      </c>
      <c r="O781" s="5" t="s">
        <v>20</v>
      </c>
      <c r="P781" s="10">
        <v>24</v>
      </c>
      <c r="Q781" s="10">
        <f>N781+P781/12</f>
        <v>2026</v>
      </c>
      <c r="R781" s="10">
        <f>Q781+P781/12</f>
        <v>2028</v>
      </c>
      <c r="S781" s="10">
        <f>R781+P781/12</f>
        <v>2030</v>
      </c>
      <c r="T781" s="5" t="s">
        <v>21</v>
      </c>
    </row>
    <row r="782" spans="1:20" x14ac:dyDescent="0.25">
      <c r="A782" s="2" t="str">
        <f>HYPERLINK("https://nddot-ixmultiasset.biprod.cloud/#/asset/inventory/nbibridges/591", "FRGO25    B")</f>
        <v>FRGO25    B</v>
      </c>
      <c r="B782" s="3" t="s">
        <v>232</v>
      </c>
      <c r="C782" s="3" t="s">
        <v>41</v>
      </c>
      <c r="D782" s="3" t="s">
        <v>233</v>
      </c>
      <c r="E782" s="3" t="s">
        <v>234</v>
      </c>
      <c r="F782" s="3" t="s">
        <v>235</v>
      </c>
      <c r="G782" s="3" t="s">
        <v>154</v>
      </c>
      <c r="H782" s="3" t="s">
        <v>25</v>
      </c>
      <c r="I782" s="3" t="s">
        <v>1258</v>
      </c>
      <c r="J782" s="3"/>
      <c r="K782" s="3"/>
      <c r="L782" s="3" t="s">
        <v>1251</v>
      </c>
      <c r="M782" s="9">
        <v>6</v>
      </c>
      <c r="N782" s="9">
        <v>2025</v>
      </c>
      <c r="O782" s="3" t="s">
        <v>20</v>
      </c>
      <c r="P782" s="9">
        <v>24</v>
      </c>
      <c r="Q782" s="9">
        <f>N782+P782/12</f>
        <v>2027</v>
      </c>
      <c r="R782" s="9">
        <f>Q782+P782/12</f>
        <v>2029</v>
      </c>
      <c r="S782" s="9">
        <f>R782+P782/12</f>
        <v>2031</v>
      </c>
      <c r="T782" s="3" t="s">
        <v>21</v>
      </c>
    </row>
    <row r="783" spans="1:20" x14ac:dyDescent="0.25">
      <c r="A783" s="18" t="str">
        <f>HYPERLINK("https://nddot-ixmultiasset.biprod.cloud/#/asset/inventory/nbibridges/1660", "FRGO29")</f>
        <v>FRGO29</v>
      </c>
      <c r="B783" s="19" t="s">
        <v>517</v>
      </c>
      <c r="C783" s="19" t="s">
        <v>41</v>
      </c>
      <c r="D783" s="19" t="s">
        <v>306</v>
      </c>
      <c r="E783" s="19" t="s">
        <v>518</v>
      </c>
      <c r="F783" s="19" t="s">
        <v>235</v>
      </c>
      <c r="G783" s="19" t="s">
        <v>52</v>
      </c>
      <c r="H783" s="19" t="s">
        <v>25</v>
      </c>
      <c r="I783" s="19" t="s">
        <v>1258</v>
      </c>
      <c r="J783" s="19" t="s">
        <v>519</v>
      </c>
      <c r="K783" s="19"/>
      <c r="L783" s="19" t="s">
        <v>1267</v>
      </c>
      <c r="M783" s="20">
        <v>9</v>
      </c>
      <c r="N783" s="20">
        <v>2023</v>
      </c>
      <c r="O783" s="19" t="s">
        <v>20</v>
      </c>
      <c r="P783" s="20">
        <v>24</v>
      </c>
      <c r="Q783" s="20">
        <f>N783+P783/12</f>
        <v>2025</v>
      </c>
      <c r="R783" s="20">
        <f>Q783+P783/12</f>
        <v>2027</v>
      </c>
      <c r="S783" s="20">
        <f>R783+P783/12</f>
        <v>2029</v>
      </c>
      <c r="T783" s="19" t="s">
        <v>21</v>
      </c>
    </row>
    <row r="784" spans="1:20" x14ac:dyDescent="0.25">
      <c r="A784" s="4" t="str">
        <f>HYPERLINK("https://nddot-ixmultiasset.biprod.cloud/#/asset/inventory/nbibridges/1766", "FRGO30")</f>
        <v>FRGO30</v>
      </c>
      <c r="B784" s="5" t="s">
        <v>546</v>
      </c>
      <c r="C784" s="5" t="s">
        <v>41</v>
      </c>
      <c r="D784" s="5" t="s">
        <v>306</v>
      </c>
      <c r="E784" s="5" t="s">
        <v>547</v>
      </c>
      <c r="F784" s="5" t="s">
        <v>235</v>
      </c>
      <c r="G784" s="5" t="s">
        <v>238</v>
      </c>
      <c r="H784" s="5" t="s">
        <v>25</v>
      </c>
      <c r="I784" s="5" t="s">
        <v>1258</v>
      </c>
      <c r="J784" s="13" t="s">
        <v>548</v>
      </c>
      <c r="K784" s="5"/>
      <c r="L784" s="5" t="s">
        <v>1270</v>
      </c>
      <c r="M784" s="10">
        <v>8</v>
      </c>
      <c r="N784" s="10">
        <v>2023</v>
      </c>
      <c r="O784" s="5" t="s">
        <v>20</v>
      </c>
      <c r="P784" s="10">
        <v>24</v>
      </c>
      <c r="Q784" s="10">
        <f>N784+P784/12</f>
        <v>2025</v>
      </c>
      <c r="R784" s="10">
        <f>Q784+P784/12</f>
        <v>2027</v>
      </c>
      <c r="S784" s="10">
        <f>R784+P784/12</f>
        <v>2029</v>
      </c>
      <c r="T784" s="5" t="s">
        <v>21</v>
      </c>
    </row>
    <row r="785" spans="1:20" x14ac:dyDescent="0.25">
      <c r="A785" s="14" t="str">
        <f>HYPERLINK("https://nddot-ixmultiasset.biprod.cloud/#/asset/inventory/nbibridges/1629", "FRGO31")</f>
        <v>FRGO31</v>
      </c>
      <c r="B785" s="15" t="s">
        <v>503</v>
      </c>
      <c r="C785" s="15" t="s">
        <v>41</v>
      </c>
      <c r="D785" s="15" t="s">
        <v>306</v>
      </c>
      <c r="E785" s="15" t="s">
        <v>504</v>
      </c>
      <c r="F785" s="15" t="s">
        <v>235</v>
      </c>
      <c r="G785" s="15" t="s">
        <v>58</v>
      </c>
      <c r="H785" s="15" t="s">
        <v>25</v>
      </c>
      <c r="I785" s="15" t="s">
        <v>1258</v>
      </c>
      <c r="J785" s="15" t="s">
        <v>505</v>
      </c>
      <c r="K785" s="15"/>
      <c r="L785" s="15" t="s">
        <v>1259</v>
      </c>
      <c r="M785" s="16">
        <v>9</v>
      </c>
      <c r="N785" s="16">
        <v>2024</v>
      </c>
      <c r="O785" s="15" t="s">
        <v>20</v>
      </c>
      <c r="P785" s="16">
        <v>24</v>
      </c>
      <c r="Q785" s="16">
        <f>N785+P785/12</f>
        <v>2026</v>
      </c>
      <c r="R785" s="16">
        <f>Q785+P785/12</f>
        <v>2028</v>
      </c>
      <c r="S785" s="16">
        <f>R785+P785/12</f>
        <v>2030</v>
      </c>
      <c r="T785" s="15" t="s">
        <v>21</v>
      </c>
    </row>
    <row r="786" spans="1:20" x14ac:dyDescent="0.25">
      <c r="A786" s="2" t="str">
        <f>HYPERLINK("https://nddot-ixmultiasset.biprod.cloud/#/asset/inventory/nbibridges/1748", "FRGO32")</f>
        <v>FRGO32</v>
      </c>
      <c r="B786" s="3" t="s">
        <v>541</v>
      </c>
      <c r="C786" s="3" t="s">
        <v>41</v>
      </c>
      <c r="D786" s="3" t="s">
        <v>542</v>
      </c>
      <c r="E786" s="3" t="s">
        <v>514</v>
      </c>
      <c r="F786" s="3" t="s">
        <v>235</v>
      </c>
      <c r="G786" s="3" t="s">
        <v>113</v>
      </c>
      <c r="H786" s="3" t="s">
        <v>25</v>
      </c>
      <c r="I786" s="3" t="s">
        <v>1262</v>
      </c>
      <c r="J786" s="3"/>
      <c r="K786" s="3"/>
      <c r="L786" s="3" t="s">
        <v>1251</v>
      </c>
      <c r="M786" s="9">
        <v>6</v>
      </c>
      <c r="N786" s="9">
        <v>2025</v>
      </c>
      <c r="O786" s="3" t="s">
        <v>20</v>
      </c>
      <c r="P786" s="9">
        <v>24</v>
      </c>
      <c r="Q786" s="9">
        <f>N786+P786/12</f>
        <v>2027</v>
      </c>
      <c r="R786" s="9">
        <f>Q786+P786/12</f>
        <v>2029</v>
      </c>
      <c r="S786" s="9">
        <f>R786+P786/12</f>
        <v>2031</v>
      </c>
      <c r="T786" s="3" t="s">
        <v>21</v>
      </c>
    </row>
    <row r="787" spans="1:20" x14ac:dyDescent="0.25">
      <c r="A787" s="4" t="str">
        <f>HYPERLINK("https://nddot-ixmultiasset.biprod.cloud/#/asset/inventory/nbibridges/1840", "FRGO33")</f>
        <v>FRGO33</v>
      </c>
      <c r="B787" s="5" t="s">
        <v>573</v>
      </c>
      <c r="C787" s="5" t="s">
        <v>41</v>
      </c>
      <c r="D787" s="5" t="s">
        <v>542</v>
      </c>
      <c r="E787" s="5" t="s">
        <v>574</v>
      </c>
      <c r="F787" s="5" t="s">
        <v>235</v>
      </c>
      <c r="G787" s="5" t="s">
        <v>338</v>
      </c>
      <c r="H787" s="5" t="s">
        <v>25</v>
      </c>
      <c r="I787" s="5" t="s">
        <v>1262</v>
      </c>
      <c r="J787" s="5"/>
      <c r="K787" s="5"/>
      <c r="L787" s="5" t="s">
        <v>1251</v>
      </c>
      <c r="M787" s="10">
        <v>6</v>
      </c>
      <c r="N787" s="10">
        <v>2025</v>
      </c>
      <c r="O787" s="5" t="s">
        <v>20</v>
      </c>
      <c r="P787" s="10">
        <v>24</v>
      </c>
      <c r="Q787" s="10">
        <f>N787+P787/12</f>
        <v>2027</v>
      </c>
      <c r="R787" s="10">
        <f>Q787+P787/12</f>
        <v>2029</v>
      </c>
      <c r="S787" s="10">
        <f>R787+P787/12</f>
        <v>2031</v>
      </c>
      <c r="T787" s="5" t="s">
        <v>21</v>
      </c>
    </row>
    <row r="788" spans="1:20" x14ac:dyDescent="0.25">
      <c r="A788" s="4" t="str">
        <f>HYPERLINK("https://nddot-ixmultiasset.biprod.cloud/#/asset/inventory/nbibridges/1652", "FRGO35")</f>
        <v>FRGO35</v>
      </c>
      <c r="B788" s="5" t="s">
        <v>513</v>
      </c>
      <c r="C788" s="5" t="s">
        <v>41</v>
      </c>
      <c r="D788" s="5" t="s">
        <v>514</v>
      </c>
      <c r="E788" s="5" t="s">
        <v>515</v>
      </c>
      <c r="F788" s="5" t="s">
        <v>235</v>
      </c>
      <c r="G788" s="5" t="s">
        <v>126</v>
      </c>
      <c r="H788" s="5" t="s">
        <v>25</v>
      </c>
      <c r="I788" s="5" t="s">
        <v>1262</v>
      </c>
      <c r="J788" s="5"/>
      <c r="K788" s="5"/>
      <c r="L788" s="5" t="s">
        <v>1251</v>
      </c>
      <c r="M788" s="10">
        <v>6</v>
      </c>
      <c r="N788" s="10">
        <v>2025</v>
      </c>
      <c r="O788" s="5" t="s">
        <v>20</v>
      </c>
      <c r="P788" s="10">
        <v>24</v>
      </c>
      <c r="Q788" s="10">
        <f>N788+P788/12</f>
        <v>2027</v>
      </c>
      <c r="R788" s="10">
        <f>Q788+P788/12</f>
        <v>2029</v>
      </c>
      <c r="S788" s="10">
        <f>R788+P788/12</f>
        <v>2031</v>
      </c>
      <c r="T788" s="5" t="s">
        <v>21</v>
      </c>
    </row>
    <row r="789" spans="1:20" x14ac:dyDescent="0.25">
      <c r="A789" s="2" t="str">
        <f>HYPERLINK("https://nddot-ixmultiasset.biprod.cloud/#/asset/inventory/nbibridges/1718", "FRGO36")</f>
        <v>FRGO36</v>
      </c>
      <c r="B789" s="3" t="s">
        <v>531</v>
      </c>
      <c r="C789" s="3" t="s">
        <v>41</v>
      </c>
      <c r="D789" s="3" t="s">
        <v>532</v>
      </c>
      <c r="E789" s="3" t="s">
        <v>533</v>
      </c>
      <c r="F789" s="3" t="s">
        <v>235</v>
      </c>
      <c r="G789" s="3" t="s">
        <v>174</v>
      </c>
      <c r="H789" s="3" t="s">
        <v>25</v>
      </c>
      <c r="I789" s="3" t="s">
        <v>1262</v>
      </c>
      <c r="J789" s="3"/>
      <c r="K789" s="3"/>
      <c r="L789" s="3" t="s">
        <v>1251</v>
      </c>
      <c r="M789" s="9">
        <v>6</v>
      </c>
      <c r="N789" s="9">
        <v>2025</v>
      </c>
      <c r="O789" s="3" t="s">
        <v>20</v>
      </c>
      <c r="P789" s="9">
        <v>24</v>
      </c>
      <c r="Q789" s="9">
        <f>N789+P789/12</f>
        <v>2027</v>
      </c>
      <c r="R789" s="9">
        <f>Q789+P789/12</f>
        <v>2029</v>
      </c>
      <c r="S789" s="9">
        <f>R789+P789/12</f>
        <v>2031</v>
      </c>
      <c r="T789" s="3" t="s">
        <v>21</v>
      </c>
    </row>
    <row r="790" spans="1:20" x14ac:dyDescent="0.25">
      <c r="A790" s="4" t="str">
        <f>HYPERLINK("https://nddot-ixmultiasset.biprod.cloud/#/asset/inventory/nbibridges/1770", "FRGO37")</f>
        <v>FRGO37</v>
      </c>
      <c r="B790" s="5" t="s">
        <v>550</v>
      </c>
      <c r="C790" s="5" t="s">
        <v>41</v>
      </c>
      <c r="D790" s="5" t="s">
        <v>551</v>
      </c>
      <c r="E790" s="5" t="s">
        <v>552</v>
      </c>
      <c r="F790" s="5" t="s">
        <v>235</v>
      </c>
      <c r="G790" s="5" t="s">
        <v>52</v>
      </c>
      <c r="H790" s="5" t="s">
        <v>25</v>
      </c>
      <c r="I790" s="5" t="s">
        <v>1275</v>
      </c>
      <c r="J790" s="5"/>
      <c r="K790" s="5"/>
      <c r="L790" s="5" t="s">
        <v>1251</v>
      </c>
      <c r="M790" s="10">
        <v>6</v>
      </c>
      <c r="N790" s="10">
        <v>2025</v>
      </c>
      <c r="O790" s="5" t="s">
        <v>20</v>
      </c>
      <c r="P790" s="10">
        <v>24</v>
      </c>
      <c r="Q790" s="10">
        <f>N790+P790/12</f>
        <v>2027</v>
      </c>
      <c r="R790" s="10">
        <f>Q790+P790/12</f>
        <v>2029</v>
      </c>
      <c r="S790" s="10">
        <f>R790+P790/12</f>
        <v>2031</v>
      </c>
      <c r="T790" s="5" t="s">
        <v>21</v>
      </c>
    </row>
    <row r="791" spans="1:20" x14ac:dyDescent="0.25">
      <c r="A791" s="4" t="str">
        <f>HYPERLINK("https://nddot-ixmultiasset.biprod.cloud/#/asset/inventory/nbibridges/1827", "FRGO38")</f>
        <v>FRGO38</v>
      </c>
      <c r="B791" s="5" t="s">
        <v>566</v>
      </c>
      <c r="C791" s="5" t="s">
        <v>41</v>
      </c>
      <c r="D791" s="5" t="s">
        <v>551</v>
      </c>
      <c r="E791" s="5" t="s">
        <v>567</v>
      </c>
      <c r="F791" s="5" t="s">
        <v>235</v>
      </c>
      <c r="G791" s="5" t="s">
        <v>52</v>
      </c>
      <c r="H791" s="5" t="s">
        <v>25</v>
      </c>
      <c r="I791" s="5" t="s">
        <v>1275</v>
      </c>
      <c r="J791" s="5"/>
      <c r="K791" s="5"/>
      <c r="L791" s="5" t="s">
        <v>1251</v>
      </c>
      <c r="M791" s="10">
        <v>6</v>
      </c>
      <c r="N791" s="10">
        <v>2025</v>
      </c>
      <c r="O791" s="5" t="s">
        <v>20</v>
      </c>
      <c r="P791" s="10">
        <v>24</v>
      </c>
      <c r="Q791" s="10">
        <f>N791+P791/12</f>
        <v>2027</v>
      </c>
      <c r="R791" s="10">
        <f>Q791+P791/12</f>
        <v>2029</v>
      </c>
      <c r="S791" s="10">
        <f>R791+P791/12</f>
        <v>2031</v>
      </c>
      <c r="T791" s="5" t="s">
        <v>21</v>
      </c>
    </row>
    <row r="792" spans="1:20" x14ac:dyDescent="0.25">
      <c r="A792" s="4" t="str">
        <f>HYPERLINK("https://nddot-ixmultiasset.biprod.cloud/#/asset/inventory/nbibridges/1880", "FRGO39")</f>
        <v>FRGO39</v>
      </c>
      <c r="B792" s="5" t="s">
        <v>586</v>
      </c>
      <c r="C792" s="5" t="s">
        <v>41</v>
      </c>
      <c r="D792" s="5" t="s">
        <v>587</v>
      </c>
      <c r="E792" s="5" t="s">
        <v>15</v>
      </c>
      <c r="F792" s="5" t="s">
        <v>235</v>
      </c>
      <c r="G792" s="5" t="s">
        <v>109</v>
      </c>
      <c r="H792" s="5" t="s">
        <v>25</v>
      </c>
      <c r="I792" s="5" t="s">
        <v>1262</v>
      </c>
      <c r="J792" s="5"/>
      <c r="K792" s="5"/>
      <c r="L792" s="5" t="s">
        <v>1251</v>
      </c>
      <c r="M792" s="10">
        <v>6</v>
      </c>
      <c r="N792" s="10">
        <v>2025</v>
      </c>
      <c r="O792" s="5" t="s">
        <v>20</v>
      </c>
      <c r="P792" s="10">
        <v>24</v>
      </c>
      <c r="Q792" s="10">
        <f>N792+P792/12</f>
        <v>2027</v>
      </c>
      <c r="R792" s="10">
        <f>Q792+P792/12</f>
        <v>2029</v>
      </c>
      <c r="S792" s="10">
        <f>R792+P792/12</f>
        <v>2031</v>
      </c>
      <c r="T792" s="5" t="s">
        <v>21</v>
      </c>
    </row>
    <row r="793" spans="1:20" x14ac:dyDescent="0.25">
      <c r="A793" s="4" t="str">
        <f>HYPERLINK("https://nddot-ixmultiasset.biprod.cloud/#/asset/inventory/nbibridges/1976", "FRGO40")</f>
        <v>FRGO40</v>
      </c>
      <c r="B793" s="5" t="s">
        <v>222</v>
      </c>
      <c r="C793" s="5" t="s">
        <v>41</v>
      </c>
      <c r="D793" s="5" t="s">
        <v>551</v>
      </c>
      <c r="E793" s="5" t="s">
        <v>597</v>
      </c>
      <c r="F793" s="5" t="s">
        <v>235</v>
      </c>
      <c r="G793" s="5" t="s">
        <v>493</v>
      </c>
      <c r="H793" s="5" t="s">
        <v>25</v>
      </c>
      <c r="I793" s="5" t="s">
        <v>1275</v>
      </c>
      <c r="J793" s="5"/>
      <c r="K793" s="5"/>
      <c r="L793" s="5" t="s">
        <v>1251</v>
      </c>
      <c r="M793" s="10">
        <v>6</v>
      </c>
      <c r="N793" s="10">
        <v>2025</v>
      </c>
      <c r="O793" s="5" t="s">
        <v>20</v>
      </c>
      <c r="P793" s="10">
        <v>24</v>
      </c>
      <c r="Q793" s="10">
        <f>N793+P793/12</f>
        <v>2027</v>
      </c>
      <c r="R793" s="10">
        <f>Q793+P793/12</f>
        <v>2029</v>
      </c>
      <c r="S793" s="10">
        <f>R793+P793/12</f>
        <v>2031</v>
      </c>
      <c r="T793" s="5" t="s">
        <v>21</v>
      </c>
    </row>
    <row r="794" spans="1:20" x14ac:dyDescent="0.25">
      <c r="A794" s="2" t="str">
        <f>HYPERLINK("https://nddot-ixmultiasset.biprod.cloud/#/asset/inventory/nbibridges/2047", "FRGO41  L")</f>
        <v>FRGO41  L</v>
      </c>
      <c r="B794" s="3" t="s">
        <v>602</v>
      </c>
      <c r="C794" s="3" t="s">
        <v>41</v>
      </c>
      <c r="D794" s="3" t="s">
        <v>551</v>
      </c>
      <c r="E794" s="3" t="s">
        <v>15</v>
      </c>
      <c r="F794" s="3" t="s">
        <v>235</v>
      </c>
      <c r="G794" s="3" t="s">
        <v>49</v>
      </c>
      <c r="H794" s="3" t="s">
        <v>25</v>
      </c>
      <c r="I794" s="3" t="s">
        <v>1262</v>
      </c>
      <c r="J794" s="3"/>
      <c r="K794" s="3"/>
      <c r="L794" s="3" t="s">
        <v>1251</v>
      </c>
      <c r="M794" s="9">
        <v>6</v>
      </c>
      <c r="N794" s="9">
        <v>2025</v>
      </c>
      <c r="O794" s="3" t="s">
        <v>20</v>
      </c>
      <c r="P794" s="9">
        <v>24</v>
      </c>
      <c r="Q794" s="9">
        <f>N794+P794/12</f>
        <v>2027</v>
      </c>
      <c r="R794" s="9">
        <f>Q794+P794/12</f>
        <v>2029</v>
      </c>
      <c r="S794" s="9">
        <f>R794+P794/12</f>
        <v>2031</v>
      </c>
      <c r="T794" s="3" t="s">
        <v>21</v>
      </c>
    </row>
    <row r="795" spans="1:20" x14ac:dyDescent="0.25">
      <c r="A795" s="4" t="str">
        <f>HYPERLINK("https://nddot-ixmultiasset.biprod.cloud/#/asset/inventory/nbibridges/1831", "FRGO41  R")</f>
        <v>FRGO41  R</v>
      </c>
      <c r="B795" s="5" t="s">
        <v>569</v>
      </c>
      <c r="C795" s="5" t="s">
        <v>41</v>
      </c>
      <c r="D795" s="5" t="s">
        <v>551</v>
      </c>
      <c r="E795" s="5" t="s">
        <v>15</v>
      </c>
      <c r="F795" s="5" t="s">
        <v>235</v>
      </c>
      <c r="G795" s="5" t="s">
        <v>49</v>
      </c>
      <c r="H795" s="5" t="s">
        <v>25</v>
      </c>
      <c r="I795" s="5" t="s">
        <v>1262</v>
      </c>
      <c r="J795" s="5"/>
      <c r="K795" s="5"/>
      <c r="L795" s="5" t="s">
        <v>1251</v>
      </c>
      <c r="M795" s="10">
        <v>6</v>
      </c>
      <c r="N795" s="10">
        <v>2025</v>
      </c>
      <c r="O795" s="5" t="s">
        <v>20</v>
      </c>
      <c r="P795" s="10">
        <v>24</v>
      </c>
      <c r="Q795" s="10">
        <f>N795+P795/12</f>
        <v>2027</v>
      </c>
      <c r="R795" s="10">
        <f>Q795+P795/12</f>
        <v>2029</v>
      </c>
      <c r="S795" s="10">
        <f>R795+P795/12</f>
        <v>2031</v>
      </c>
      <c r="T795" s="5" t="s">
        <v>21</v>
      </c>
    </row>
    <row r="796" spans="1:20" x14ac:dyDescent="0.25">
      <c r="A796" s="2" t="str">
        <f>HYPERLINK("https://nddot-ixmultiasset.biprod.cloud/#/asset/inventory/nbibridges/1052", "FRGO42")</f>
        <v>FRGO42</v>
      </c>
      <c r="B796" s="3" t="s">
        <v>356</v>
      </c>
      <c r="C796" s="3" t="s">
        <v>41</v>
      </c>
      <c r="D796" s="3" t="s">
        <v>102</v>
      </c>
      <c r="E796" s="3" t="s">
        <v>357</v>
      </c>
      <c r="F796" s="3" t="s">
        <v>235</v>
      </c>
      <c r="G796" s="3" t="s">
        <v>358</v>
      </c>
      <c r="H796" s="3" t="s">
        <v>25</v>
      </c>
      <c r="I796" s="3" t="s">
        <v>1262</v>
      </c>
      <c r="J796" s="3"/>
      <c r="K796" s="3"/>
      <c r="L796" s="3" t="s">
        <v>1265</v>
      </c>
      <c r="M796" s="9">
        <v>10</v>
      </c>
      <c r="N796" s="9">
        <v>2024</v>
      </c>
      <c r="O796" s="3" t="s">
        <v>20</v>
      </c>
      <c r="P796" s="9">
        <v>24</v>
      </c>
      <c r="Q796" s="9">
        <f>N796+P796/12</f>
        <v>2026</v>
      </c>
      <c r="R796" s="9">
        <f>Q796+P796/12</f>
        <v>2028</v>
      </c>
      <c r="S796" s="9">
        <f>R796+P796/12</f>
        <v>2030</v>
      </c>
      <c r="T796" s="3" t="s">
        <v>21</v>
      </c>
    </row>
    <row r="797" spans="1:20" x14ac:dyDescent="0.25">
      <c r="A797" s="4" t="str">
        <f>HYPERLINK("https://nddot-ixmultiasset.biprod.cloud/#/asset/inventory/nbibridges/1854", "FRSP01")</f>
        <v>FRSP01</v>
      </c>
      <c r="B797" s="5" t="s">
        <v>577</v>
      </c>
      <c r="C797" s="5" t="s">
        <v>225</v>
      </c>
      <c r="D797" s="5" t="s">
        <v>102</v>
      </c>
      <c r="E797" s="5" t="s">
        <v>578</v>
      </c>
      <c r="F797" s="5" t="s">
        <v>579</v>
      </c>
      <c r="G797" s="5" t="s">
        <v>181</v>
      </c>
      <c r="H797" s="5" t="s">
        <v>25</v>
      </c>
      <c r="I797" s="5" t="s">
        <v>1258</v>
      </c>
      <c r="J797" s="5"/>
      <c r="K797" s="5" t="s">
        <v>19</v>
      </c>
      <c r="L797" s="5" t="s">
        <v>1270</v>
      </c>
      <c r="M797" s="10">
        <v>8</v>
      </c>
      <c r="N797" s="10">
        <v>2023</v>
      </c>
      <c r="O797" s="5" t="s">
        <v>20</v>
      </c>
      <c r="P797" s="10">
        <v>24</v>
      </c>
      <c r="Q797" s="10">
        <f>N797+P797/12</f>
        <v>2025</v>
      </c>
      <c r="R797" s="10">
        <f>Q797+P797/12</f>
        <v>2027</v>
      </c>
      <c r="S797" s="10">
        <f>R797+P797/12</f>
        <v>2029</v>
      </c>
      <c r="T797" s="5" t="s">
        <v>21</v>
      </c>
    </row>
    <row r="798" spans="1:20" x14ac:dyDescent="0.25">
      <c r="A798" s="4" t="str">
        <f>HYPERLINK("https://nddot-ixmultiasset.biprod.cloud/#/asset/inventory/nbibridges/1939", "FRSP02")</f>
        <v>FRSP02</v>
      </c>
      <c r="B798" s="5" t="s">
        <v>140</v>
      </c>
      <c r="C798" s="5" t="s">
        <v>225</v>
      </c>
      <c r="D798" s="5" t="s">
        <v>596</v>
      </c>
      <c r="E798" s="5" t="s">
        <v>578</v>
      </c>
      <c r="F798" s="5" t="s">
        <v>579</v>
      </c>
      <c r="G798" s="5" t="s">
        <v>113</v>
      </c>
      <c r="H798" s="5" t="s">
        <v>25</v>
      </c>
      <c r="I798" s="5" t="s">
        <v>1258</v>
      </c>
      <c r="J798" s="5"/>
      <c r="K798" s="5"/>
      <c r="L798" s="5" t="s">
        <v>1270</v>
      </c>
      <c r="M798" s="10">
        <v>8</v>
      </c>
      <c r="N798" s="10">
        <v>2023</v>
      </c>
      <c r="O798" s="5" t="s">
        <v>20</v>
      </c>
      <c r="P798" s="10">
        <v>24</v>
      </c>
      <c r="Q798" s="10">
        <f>N798+P798/12</f>
        <v>2025</v>
      </c>
      <c r="R798" s="10">
        <f>Q798+P798/12</f>
        <v>2027</v>
      </c>
      <c r="S798" s="10">
        <f>R798+P798/12</f>
        <v>2029</v>
      </c>
      <c r="T798" s="5" t="s">
        <v>21</v>
      </c>
    </row>
    <row r="799" spans="1:20" x14ac:dyDescent="0.25">
      <c r="A799" s="2" t="str">
        <f>HYPERLINK("https://nddot-ixmultiasset.biprod.cloud/#/asset/inventory/nbibridges/2265", "JMTN01")</f>
        <v>JMTN01</v>
      </c>
      <c r="B799" s="3" t="s">
        <v>648</v>
      </c>
      <c r="C799" s="3" t="s">
        <v>63</v>
      </c>
      <c r="D799" s="3" t="s">
        <v>98</v>
      </c>
      <c r="E799" s="3" t="s">
        <v>649</v>
      </c>
      <c r="F799" s="3" t="s">
        <v>16</v>
      </c>
      <c r="G799" s="3" t="s">
        <v>644</v>
      </c>
      <c r="H799" s="3" t="s">
        <v>18</v>
      </c>
      <c r="I799" s="3" t="s">
        <v>1282</v>
      </c>
      <c r="J799" s="3"/>
      <c r="K799" s="3" t="s">
        <v>120</v>
      </c>
      <c r="L799" s="3" t="s">
        <v>1269</v>
      </c>
      <c r="M799" s="9">
        <v>10</v>
      </c>
      <c r="N799" s="9">
        <v>2023</v>
      </c>
      <c r="O799" s="3" t="s">
        <v>20</v>
      </c>
      <c r="P799" s="9">
        <v>24</v>
      </c>
      <c r="Q799" s="9">
        <f>N799+P799/12</f>
        <v>2025</v>
      </c>
      <c r="R799" s="9">
        <f>Q799+P799/12</f>
        <v>2027</v>
      </c>
      <c r="S799" s="9">
        <f>R799+P799/12</f>
        <v>2029</v>
      </c>
      <c r="T799" s="3" t="s">
        <v>21</v>
      </c>
    </row>
    <row r="800" spans="1:20" x14ac:dyDescent="0.25">
      <c r="A800" s="2" t="str">
        <f>HYPERLINK("https://nddot-ixmultiasset.biprod.cloud/#/asset/inventory/nbibridges/2414", "JMTN02")</f>
        <v>JMTN02</v>
      </c>
      <c r="B800" s="3" t="s">
        <v>682</v>
      </c>
      <c r="C800" s="3" t="s">
        <v>63</v>
      </c>
      <c r="D800" s="3" t="s">
        <v>98</v>
      </c>
      <c r="E800" s="3" t="s">
        <v>683</v>
      </c>
      <c r="F800" s="3" t="s">
        <v>16</v>
      </c>
      <c r="G800" s="3" t="s">
        <v>484</v>
      </c>
      <c r="H800" s="3" t="s">
        <v>18</v>
      </c>
      <c r="I800" s="3" t="s">
        <v>1275</v>
      </c>
      <c r="J800" s="3"/>
      <c r="K800" s="3" t="s">
        <v>120</v>
      </c>
      <c r="L800" s="3" t="s">
        <v>1266</v>
      </c>
      <c r="M800" s="9">
        <v>7</v>
      </c>
      <c r="N800" s="9">
        <v>2025</v>
      </c>
      <c r="O800" s="3" t="s">
        <v>20</v>
      </c>
      <c r="P800" s="9">
        <v>24</v>
      </c>
      <c r="Q800" s="9">
        <f>N800+P800/12</f>
        <v>2027</v>
      </c>
      <c r="R800" s="9">
        <f>Q800+P800/12</f>
        <v>2029</v>
      </c>
      <c r="S800" s="9">
        <f>R800+P800/12</f>
        <v>2031</v>
      </c>
      <c r="T800" s="3" t="s">
        <v>21</v>
      </c>
    </row>
    <row r="801" spans="1:20" x14ac:dyDescent="0.25">
      <c r="A801" s="4" t="str">
        <f>HYPERLINK("https://nddot-ixmultiasset.biprod.cloud/#/asset/inventory/nbibridges/2514", "JMTN03")</f>
        <v>JMTN03</v>
      </c>
      <c r="B801" s="5" t="s">
        <v>696</v>
      </c>
      <c r="C801" s="5" t="s">
        <v>63</v>
      </c>
      <c r="D801" s="5" t="s">
        <v>98</v>
      </c>
      <c r="E801" s="5" t="s">
        <v>697</v>
      </c>
      <c r="F801" s="5" t="s">
        <v>16</v>
      </c>
      <c r="G801" s="5" t="s">
        <v>119</v>
      </c>
      <c r="H801" s="5" t="s">
        <v>25</v>
      </c>
      <c r="I801" s="5" t="s">
        <v>1262</v>
      </c>
      <c r="J801" s="5"/>
      <c r="K801" s="5"/>
      <c r="L801" s="5" t="s">
        <v>1269</v>
      </c>
      <c r="M801" s="10">
        <v>10</v>
      </c>
      <c r="N801" s="10">
        <v>2023</v>
      </c>
      <c r="O801" s="5" t="s">
        <v>20</v>
      </c>
      <c r="P801" s="10">
        <v>24</v>
      </c>
      <c r="Q801" s="10">
        <f>N801+P801/12</f>
        <v>2025</v>
      </c>
      <c r="R801" s="10">
        <f>Q801+P801/12</f>
        <v>2027</v>
      </c>
      <c r="S801" s="10">
        <f>R801+P801/12</f>
        <v>2029</v>
      </c>
      <c r="T801" s="5" t="s">
        <v>21</v>
      </c>
    </row>
    <row r="802" spans="1:20" x14ac:dyDescent="0.25">
      <c r="A802" s="2" t="str">
        <f>HYPERLINK("https://nddot-ixmultiasset.biprod.cloud/#/asset/inventory/nbibridges/2589", "JMTN04")</f>
        <v>JMTN04</v>
      </c>
      <c r="B802" s="3" t="s">
        <v>708</v>
      </c>
      <c r="C802" s="3" t="s">
        <v>63</v>
      </c>
      <c r="D802" s="3" t="s">
        <v>98</v>
      </c>
      <c r="E802" s="3" t="s">
        <v>709</v>
      </c>
      <c r="F802" s="3" t="s">
        <v>235</v>
      </c>
      <c r="G802" s="3" t="s">
        <v>373</v>
      </c>
      <c r="H802" s="3" t="s">
        <v>25</v>
      </c>
      <c r="I802" s="3" t="s">
        <v>1262</v>
      </c>
      <c r="J802" s="3"/>
      <c r="K802" s="3"/>
      <c r="L802" s="3" t="s">
        <v>1269</v>
      </c>
      <c r="M802" s="9">
        <v>10</v>
      </c>
      <c r="N802" s="9">
        <v>2023</v>
      </c>
      <c r="O802" s="3" t="s">
        <v>20</v>
      </c>
      <c r="P802" s="9">
        <v>24</v>
      </c>
      <c r="Q802" s="9">
        <f>N802+P802/12</f>
        <v>2025</v>
      </c>
      <c r="R802" s="9">
        <f>Q802+P802/12</f>
        <v>2027</v>
      </c>
      <c r="S802" s="9">
        <f>R802+P802/12</f>
        <v>2029</v>
      </c>
      <c r="T802" s="3" t="s">
        <v>21</v>
      </c>
    </row>
    <row r="803" spans="1:20" x14ac:dyDescent="0.25">
      <c r="A803" s="4" t="str">
        <f>HYPERLINK("https://nddot-ixmultiasset.biprod.cloud/#/asset/inventory/nbibridges/2638", "JMTN05")</f>
        <v>JMTN05</v>
      </c>
      <c r="B803" s="5" t="s">
        <v>718</v>
      </c>
      <c r="C803" s="5" t="s">
        <v>63</v>
      </c>
      <c r="D803" s="5" t="s">
        <v>98</v>
      </c>
      <c r="E803" s="5" t="s">
        <v>719</v>
      </c>
      <c r="F803" s="5" t="s">
        <v>16</v>
      </c>
      <c r="G803" s="5" t="s">
        <v>39</v>
      </c>
      <c r="H803" s="5" t="s">
        <v>25</v>
      </c>
      <c r="I803" s="5" t="s">
        <v>1276</v>
      </c>
      <c r="J803" s="5"/>
      <c r="K803" s="5"/>
      <c r="L803" s="5" t="s">
        <v>1269</v>
      </c>
      <c r="M803" s="10">
        <v>10</v>
      </c>
      <c r="N803" s="10">
        <v>2023</v>
      </c>
      <c r="O803" s="5" t="s">
        <v>20</v>
      </c>
      <c r="P803" s="10">
        <v>24</v>
      </c>
      <c r="Q803" s="10">
        <f>N803+P803/12</f>
        <v>2025</v>
      </c>
      <c r="R803" s="10">
        <f>Q803+P803/12</f>
        <v>2027</v>
      </c>
      <c r="S803" s="10">
        <f>R803+P803/12</f>
        <v>2029</v>
      </c>
      <c r="T803" s="5" t="s">
        <v>21</v>
      </c>
    </row>
    <row r="804" spans="1:20" x14ac:dyDescent="0.25">
      <c r="A804" s="4" t="str">
        <f>HYPERLINK("https://nddot-ixmultiasset.biprod.cloud/#/asset/inventory/nbibridges/2698", "JMTN06    B")</f>
        <v>JMTN06    B</v>
      </c>
      <c r="B804" s="5" t="s">
        <v>728</v>
      </c>
      <c r="C804" s="5" t="s">
        <v>63</v>
      </c>
      <c r="D804" s="5" t="s">
        <v>729</v>
      </c>
      <c r="E804" s="5" t="s">
        <v>730</v>
      </c>
      <c r="F804" s="5" t="s">
        <v>725</v>
      </c>
      <c r="G804" s="5" t="s">
        <v>731</v>
      </c>
      <c r="H804" s="5" t="s">
        <v>25</v>
      </c>
      <c r="I804" s="5" t="s">
        <v>1276</v>
      </c>
      <c r="J804" s="5"/>
      <c r="K804" s="5"/>
      <c r="L804" s="5" t="s">
        <v>1266</v>
      </c>
      <c r="M804" s="10">
        <v>7</v>
      </c>
      <c r="N804" s="10">
        <v>2025</v>
      </c>
      <c r="O804" s="5" t="s">
        <v>20</v>
      </c>
      <c r="P804" s="10">
        <v>24</v>
      </c>
      <c r="Q804" s="10">
        <f>N804+P804/12</f>
        <v>2027</v>
      </c>
      <c r="R804" s="10">
        <f>Q804+P804/12</f>
        <v>2029</v>
      </c>
      <c r="S804" s="10">
        <f>R804+P804/12</f>
        <v>2031</v>
      </c>
      <c r="T804" s="5" t="s">
        <v>21</v>
      </c>
    </row>
    <row r="805" spans="1:20" x14ac:dyDescent="0.25">
      <c r="A805" s="2" t="str">
        <f>HYPERLINK("https://nddot-ixmultiasset.biprod.cloud/#/asset/inventory/nbibridges/2083", "JMTN08")</f>
        <v>JMTN08</v>
      </c>
      <c r="B805" s="3" t="s">
        <v>606</v>
      </c>
      <c r="C805" s="3" t="s">
        <v>63</v>
      </c>
      <c r="D805" s="3" t="s">
        <v>98</v>
      </c>
      <c r="E805" s="3" t="s">
        <v>607</v>
      </c>
      <c r="F805" s="3" t="s">
        <v>16</v>
      </c>
      <c r="G805" s="3" t="s">
        <v>353</v>
      </c>
      <c r="H805" s="3" t="s">
        <v>25</v>
      </c>
      <c r="I805" s="3" t="s">
        <v>1275</v>
      </c>
      <c r="J805" s="3"/>
      <c r="K805" s="3" t="s">
        <v>120</v>
      </c>
      <c r="L805" s="3" t="s">
        <v>1266</v>
      </c>
      <c r="M805" s="9">
        <v>7</v>
      </c>
      <c r="N805" s="9">
        <v>2025</v>
      </c>
      <c r="O805" s="3" t="s">
        <v>20</v>
      </c>
      <c r="P805" s="9">
        <v>24</v>
      </c>
      <c r="Q805" s="9">
        <f>N805+P805/12</f>
        <v>2027</v>
      </c>
      <c r="R805" s="9">
        <f>Q805+P805/12</f>
        <v>2029</v>
      </c>
      <c r="S805" s="9">
        <f>R805+P805/12</f>
        <v>2031</v>
      </c>
      <c r="T805" s="3" t="s">
        <v>21</v>
      </c>
    </row>
    <row r="806" spans="1:20" x14ac:dyDescent="0.25">
      <c r="A806" s="4" t="str">
        <f>HYPERLINK("https://nddot-ixmultiasset.biprod.cloud/#/asset/inventory/nbibridges/2176", "JMTN09")</f>
        <v>JMTN09</v>
      </c>
      <c r="B806" s="5" t="s">
        <v>626</v>
      </c>
      <c r="C806" s="5" t="s">
        <v>63</v>
      </c>
      <c r="D806" s="5" t="s">
        <v>64</v>
      </c>
      <c r="E806" s="5" t="s">
        <v>627</v>
      </c>
      <c r="F806" s="5" t="s">
        <v>16</v>
      </c>
      <c r="G806" s="5" t="s">
        <v>178</v>
      </c>
      <c r="H806" s="5" t="s">
        <v>25</v>
      </c>
      <c r="I806" s="5" t="s">
        <v>1262</v>
      </c>
      <c r="J806" s="5"/>
      <c r="K806" s="5"/>
      <c r="L806" s="5" t="s">
        <v>1269</v>
      </c>
      <c r="M806" s="10">
        <v>10</v>
      </c>
      <c r="N806" s="10">
        <v>2023</v>
      </c>
      <c r="O806" s="5" t="s">
        <v>20</v>
      </c>
      <c r="P806" s="10">
        <v>24</v>
      </c>
      <c r="Q806" s="10">
        <f>N806+P806/12</f>
        <v>2025</v>
      </c>
      <c r="R806" s="10">
        <f>Q806+P806/12</f>
        <v>2027</v>
      </c>
      <c r="S806" s="10">
        <f>R806+P806/12</f>
        <v>2029</v>
      </c>
      <c r="T806" s="5" t="s">
        <v>21</v>
      </c>
    </row>
    <row r="807" spans="1:20" x14ac:dyDescent="0.25">
      <c r="A807" s="4" t="str">
        <f>HYPERLINK("https://nddot-ixmultiasset.biprod.cloud/#/asset/inventory/nbibridges/816", "VC01")</f>
        <v>VC01</v>
      </c>
      <c r="B807" s="5" t="s">
        <v>284</v>
      </c>
      <c r="C807" s="5" t="s">
        <v>112</v>
      </c>
      <c r="D807" s="5" t="s">
        <v>102</v>
      </c>
      <c r="E807" s="5" t="s">
        <v>285</v>
      </c>
      <c r="F807" s="5" t="s">
        <v>16</v>
      </c>
      <c r="G807" s="5" t="s">
        <v>286</v>
      </c>
      <c r="H807" s="5" t="s">
        <v>18</v>
      </c>
      <c r="I807" s="5" t="s">
        <v>1289</v>
      </c>
      <c r="J807" s="5"/>
      <c r="K807" s="5"/>
      <c r="L807" s="5" t="s">
        <v>1270</v>
      </c>
      <c r="M807" s="10">
        <v>8</v>
      </c>
      <c r="N807" s="10">
        <v>2023</v>
      </c>
      <c r="O807" s="5" t="s">
        <v>20</v>
      </c>
      <c r="P807" s="10">
        <v>24</v>
      </c>
      <c r="Q807" s="10">
        <f>N807+P807/12</f>
        <v>2025</v>
      </c>
      <c r="R807" s="10">
        <f>Q807+P807/12</f>
        <v>2027</v>
      </c>
      <c r="S807" s="10">
        <f>R807+P807/12</f>
        <v>2029</v>
      </c>
      <c r="T807" s="5" t="s">
        <v>21</v>
      </c>
    </row>
    <row r="808" spans="1:20" x14ac:dyDescent="0.25">
      <c r="A808" s="2" t="str">
        <f>HYPERLINK("https://nddot-ixmultiasset.biprod.cloud/#/asset/inventory/nbibridges/835", "VC02")</f>
        <v>VC02</v>
      </c>
      <c r="B808" s="3" t="s">
        <v>289</v>
      </c>
      <c r="C808" s="3" t="s">
        <v>112</v>
      </c>
      <c r="D808" s="3" t="s">
        <v>102</v>
      </c>
      <c r="E808" s="3" t="s">
        <v>285</v>
      </c>
      <c r="F808" s="3" t="s">
        <v>16</v>
      </c>
      <c r="G808" s="3" t="s">
        <v>290</v>
      </c>
      <c r="H808" s="3" t="s">
        <v>25</v>
      </c>
      <c r="I808" s="3" t="s">
        <v>1262</v>
      </c>
      <c r="J808" s="3"/>
      <c r="K808" s="3"/>
      <c r="L808" s="3" t="s">
        <v>1270</v>
      </c>
      <c r="M808" s="9">
        <v>8</v>
      </c>
      <c r="N808" s="9">
        <v>2023</v>
      </c>
      <c r="O808" s="3" t="s">
        <v>20</v>
      </c>
      <c r="P808" s="9">
        <v>24</v>
      </c>
      <c r="Q808" s="9">
        <f>N808+P808/12</f>
        <v>2025</v>
      </c>
      <c r="R808" s="9">
        <f>Q808+P808/12</f>
        <v>2027</v>
      </c>
      <c r="S808" s="9">
        <f>R808+P808/12</f>
        <v>2029</v>
      </c>
      <c r="T808" s="3" t="s">
        <v>21</v>
      </c>
    </row>
    <row r="809" spans="1:20" x14ac:dyDescent="0.25">
      <c r="A809" s="2" t="str">
        <f>HYPERLINK("https://nddot-ixmultiasset.biprod.cloud/#/asset/inventory/nbibridges/943", "VC03")</f>
        <v>VC03</v>
      </c>
      <c r="B809" s="3" t="s">
        <v>320</v>
      </c>
      <c r="C809" s="3" t="s">
        <v>112</v>
      </c>
      <c r="D809" s="3" t="s">
        <v>102</v>
      </c>
      <c r="E809" s="3" t="s">
        <v>321</v>
      </c>
      <c r="F809" s="3" t="s">
        <v>16</v>
      </c>
      <c r="G809" s="3" t="s">
        <v>212</v>
      </c>
      <c r="H809" s="3" t="s">
        <v>25</v>
      </c>
      <c r="I809" s="3" t="s">
        <v>1262</v>
      </c>
      <c r="J809" s="3"/>
      <c r="K809" s="3"/>
      <c r="L809" s="3" t="s">
        <v>1270</v>
      </c>
      <c r="M809" s="9">
        <v>8</v>
      </c>
      <c r="N809" s="9">
        <v>2023</v>
      </c>
      <c r="O809" s="3" t="s">
        <v>20</v>
      </c>
      <c r="P809" s="9">
        <v>24</v>
      </c>
      <c r="Q809" s="9">
        <f>N809+P809/12</f>
        <v>2025</v>
      </c>
      <c r="R809" s="9">
        <f>Q809+P809/12</f>
        <v>2027</v>
      </c>
      <c r="S809" s="9">
        <f>R809+P809/12</f>
        <v>2029</v>
      </c>
      <c r="T809" s="3" t="s">
        <v>21</v>
      </c>
    </row>
    <row r="810" spans="1:20" x14ac:dyDescent="0.25">
      <c r="A810" s="4" t="str">
        <f>HYPERLINK("https://nddot-ixmultiasset.biprod.cloud/#/asset/inventory/nbibridges/1176", "VC04")</f>
        <v>VC04</v>
      </c>
      <c r="B810" s="5" t="s">
        <v>383</v>
      </c>
      <c r="C810" s="5" t="s">
        <v>112</v>
      </c>
      <c r="D810" s="5" t="s">
        <v>102</v>
      </c>
      <c r="E810" s="5" t="s">
        <v>384</v>
      </c>
      <c r="F810" s="5" t="s">
        <v>16</v>
      </c>
      <c r="G810" s="5" t="s">
        <v>350</v>
      </c>
      <c r="H810" s="5" t="s">
        <v>25</v>
      </c>
      <c r="I810" s="5" t="s">
        <v>1275</v>
      </c>
      <c r="J810" s="5"/>
      <c r="K810" s="5"/>
      <c r="L810" s="5" t="s">
        <v>1270</v>
      </c>
      <c r="M810" s="10">
        <v>8</v>
      </c>
      <c r="N810" s="10">
        <v>2023</v>
      </c>
      <c r="O810" s="5" t="s">
        <v>20</v>
      </c>
      <c r="P810" s="10">
        <v>24</v>
      </c>
      <c r="Q810" s="10">
        <f>N810+P810/12</f>
        <v>2025</v>
      </c>
      <c r="R810" s="10">
        <f>Q810+P810/12</f>
        <v>2027</v>
      </c>
      <c r="S810" s="10">
        <f>R810+P810/12</f>
        <v>2029</v>
      </c>
      <c r="T810" s="5" t="s">
        <v>21</v>
      </c>
    </row>
    <row r="811" spans="1:20" x14ac:dyDescent="0.25">
      <c r="A811" s="2" t="str">
        <f>HYPERLINK("https://nddot-ixmultiasset.biprod.cloud/#/asset/inventory/nbibridges/974", "VC05")</f>
        <v>VC05</v>
      </c>
      <c r="B811" s="3" t="s">
        <v>333</v>
      </c>
      <c r="C811" s="3" t="s">
        <v>112</v>
      </c>
      <c r="D811" s="3" t="s">
        <v>102</v>
      </c>
      <c r="E811" s="3" t="s">
        <v>334</v>
      </c>
      <c r="F811" s="3" t="s">
        <v>16</v>
      </c>
      <c r="G811" s="3" t="s">
        <v>31</v>
      </c>
      <c r="H811" s="3" t="s">
        <v>25</v>
      </c>
      <c r="I811" s="3" t="s">
        <v>1262</v>
      </c>
      <c r="J811" s="3"/>
      <c r="K811" s="3"/>
      <c r="L811" s="3" t="s">
        <v>1270</v>
      </c>
      <c r="M811" s="9">
        <v>8</v>
      </c>
      <c r="N811" s="9">
        <v>2023</v>
      </c>
      <c r="O811" s="3" t="s">
        <v>20</v>
      </c>
      <c r="P811" s="9">
        <v>24</v>
      </c>
      <c r="Q811" s="9">
        <f>N811+P811/12</f>
        <v>2025</v>
      </c>
      <c r="R811" s="9">
        <f>Q811+P811/12</f>
        <v>2027</v>
      </c>
      <c r="S811" s="9">
        <f>R811+P811/12</f>
        <v>2029</v>
      </c>
      <c r="T811" s="3" t="s">
        <v>21</v>
      </c>
    </row>
    <row r="812" spans="1:20" x14ac:dyDescent="0.25">
      <c r="A812" s="2" t="str">
        <f>HYPERLINK("https://nddot-ixmultiasset.biprod.cloud/#/asset/inventory/nbibridges/1182", "VC06")</f>
        <v>VC06</v>
      </c>
      <c r="B812" s="3" t="s">
        <v>385</v>
      </c>
      <c r="C812" s="3" t="s">
        <v>112</v>
      </c>
      <c r="D812" s="3" t="s">
        <v>102</v>
      </c>
      <c r="E812" s="3" t="s">
        <v>386</v>
      </c>
      <c r="F812" s="3" t="s">
        <v>16</v>
      </c>
      <c r="G812" s="3" t="s">
        <v>91</v>
      </c>
      <c r="H812" s="3" t="s">
        <v>25</v>
      </c>
      <c r="I812" s="3" t="s">
        <v>1258</v>
      </c>
      <c r="J812" s="3"/>
      <c r="K812" s="3"/>
      <c r="L812" s="3" t="s">
        <v>1270</v>
      </c>
      <c r="M812" s="9">
        <v>8</v>
      </c>
      <c r="N812" s="9">
        <v>2023</v>
      </c>
      <c r="O812" s="3" t="s">
        <v>20</v>
      </c>
      <c r="P812" s="9">
        <v>24</v>
      </c>
      <c r="Q812" s="9">
        <f>N812+P812/12</f>
        <v>2025</v>
      </c>
      <c r="R812" s="9">
        <f>Q812+P812/12</f>
        <v>2027</v>
      </c>
      <c r="S812" s="9">
        <f>R812+P812/12</f>
        <v>2029</v>
      </c>
      <c r="T812" s="3" t="s">
        <v>21</v>
      </c>
    </row>
    <row r="813" spans="1:20" x14ac:dyDescent="0.25">
      <c r="A813" s="2" t="str">
        <f>HYPERLINK("https://nddot-ixmultiasset.biprod.cloud/#/asset/inventory/nbibridges/981", "VC07")</f>
        <v>VC07</v>
      </c>
      <c r="B813" s="3" t="s">
        <v>336</v>
      </c>
      <c r="C813" s="3" t="s">
        <v>112</v>
      </c>
      <c r="D813" s="3" t="s">
        <v>102</v>
      </c>
      <c r="E813" s="3" t="s">
        <v>337</v>
      </c>
      <c r="F813" s="3" t="s">
        <v>16</v>
      </c>
      <c r="G813" s="3" t="s">
        <v>338</v>
      </c>
      <c r="H813" s="3" t="s">
        <v>25</v>
      </c>
      <c r="I813" s="3" t="s">
        <v>1262</v>
      </c>
      <c r="J813" s="3"/>
      <c r="K813" s="3"/>
      <c r="L813" s="3" t="s">
        <v>1270</v>
      </c>
      <c r="M813" s="9">
        <v>8</v>
      </c>
      <c r="N813" s="9">
        <v>2023</v>
      </c>
      <c r="O813" s="3" t="s">
        <v>20</v>
      </c>
      <c r="P813" s="9">
        <v>24</v>
      </c>
      <c r="Q813" s="9">
        <f>N813+P813/12</f>
        <v>2025</v>
      </c>
      <c r="R813" s="9">
        <f>Q813+P813/12</f>
        <v>2027</v>
      </c>
      <c r="S813" s="9">
        <f>R813+P813/12</f>
        <v>2029</v>
      </c>
      <c r="T813" s="3" t="s">
        <v>21</v>
      </c>
    </row>
    <row r="814" spans="1:20" x14ac:dyDescent="0.25">
      <c r="A814" s="2" t="str">
        <f>HYPERLINK("https://nddot-ixmultiasset.biprod.cloud/#/asset/inventory/nbibridges/1186", "VC08")</f>
        <v>VC08</v>
      </c>
      <c r="B814" s="3" t="s">
        <v>389</v>
      </c>
      <c r="C814" s="3" t="s">
        <v>112</v>
      </c>
      <c r="D814" s="3" t="s">
        <v>102</v>
      </c>
      <c r="E814" s="3" t="s">
        <v>390</v>
      </c>
      <c r="F814" s="3" t="s">
        <v>16</v>
      </c>
      <c r="G814" s="3" t="s">
        <v>378</v>
      </c>
      <c r="H814" s="3" t="s">
        <v>25</v>
      </c>
      <c r="I814" s="3" t="s">
        <v>1262</v>
      </c>
      <c r="J814" s="3"/>
      <c r="K814" s="3"/>
      <c r="L814" s="3" t="s">
        <v>1270</v>
      </c>
      <c r="M814" s="9">
        <v>8</v>
      </c>
      <c r="N814" s="9">
        <v>2023</v>
      </c>
      <c r="O814" s="3" t="s">
        <v>20</v>
      </c>
      <c r="P814" s="9">
        <v>24</v>
      </c>
      <c r="Q814" s="9">
        <f>N814+P814/12</f>
        <v>2025</v>
      </c>
      <c r="R814" s="9">
        <f>Q814+P814/12</f>
        <v>2027</v>
      </c>
      <c r="S814" s="9">
        <f>R814+P814/12</f>
        <v>2029</v>
      </c>
      <c r="T814" s="3" t="s">
        <v>21</v>
      </c>
    </row>
    <row r="815" spans="1:20" x14ac:dyDescent="0.25">
      <c r="A815" s="2" t="str">
        <f>HYPERLINK("https://nddot-ixmultiasset.biprod.cloud/#/asset/inventory/nbibridges/1217", "WF01")</f>
        <v>WF01</v>
      </c>
      <c r="B815" s="3" t="s">
        <v>401</v>
      </c>
      <c r="C815" s="3" t="s">
        <v>41</v>
      </c>
      <c r="D815" s="3" t="s">
        <v>402</v>
      </c>
      <c r="E815" s="3" t="s">
        <v>403</v>
      </c>
      <c r="F815" s="3" t="s">
        <v>235</v>
      </c>
      <c r="G815" s="3" t="s">
        <v>126</v>
      </c>
      <c r="H815" s="3" t="s">
        <v>25</v>
      </c>
      <c r="I815" s="3" t="s">
        <v>1252</v>
      </c>
      <c r="J815" s="3"/>
      <c r="K815" s="3"/>
      <c r="L815" s="3" t="s">
        <v>1251</v>
      </c>
      <c r="M815" s="9">
        <v>6</v>
      </c>
      <c r="N815" s="9">
        <v>2025</v>
      </c>
      <c r="O815" s="3" t="s">
        <v>35</v>
      </c>
      <c r="P815" s="9">
        <v>48</v>
      </c>
      <c r="Q815" s="9">
        <f>N815+P815/12</f>
        <v>2029</v>
      </c>
      <c r="R815" s="9">
        <f>Q815+P815/12</f>
        <v>2033</v>
      </c>
      <c r="S815" s="9">
        <f>R815+P815/12</f>
        <v>2037</v>
      </c>
      <c r="T815" s="3" t="s">
        <v>21</v>
      </c>
    </row>
    <row r="816" spans="1:20" x14ac:dyDescent="0.25">
      <c r="A816" s="4" t="str">
        <f>HYPERLINK("https://nddot-ixmultiasset.biprod.cloud/#/asset/inventory/nbibridges/1302", "WF09")</f>
        <v>WF09</v>
      </c>
      <c r="B816" s="5" t="s">
        <v>419</v>
      </c>
      <c r="C816" s="5" t="s">
        <v>41</v>
      </c>
      <c r="D816" s="5" t="s">
        <v>102</v>
      </c>
      <c r="E816" s="5" t="s">
        <v>420</v>
      </c>
      <c r="F816" s="5" t="s">
        <v>235</v>
      </c>
      <c r="G816" s="5" t="s">
        <v>373</v>
      </c>
      <c r="H816" s="5" t="s">
        <v>25</v>
      </c>
      <c r="I816" s="5" t="s">
        <v>1252</v>
      </c>
      <c r="J816" s="5"/>
      <c r="K816" s="5"/>
      <c r="L816" s="5" t="s">
        <v>1251</v>
      </c>
      <c r="M816" s="10">
        <v>6</v>
      </c>
      <c r="N816" s="10">
        <v>2025</v>
      </c>
      <c r="O816" s="5" t="s">
        <v>20</v>
      </c>
      <c r="P816" s="10">
        <v>24</v>
      </c>
      <c r="Q816" s="10">
        <f>N816+P816/12</f>
        <v>2027</v>
      </c>
      <c r="R816" s="10">
        <f>Q816+P816/12</f>
        <v>2029</v>
      </c>
      <c r="S816" s="10">
        <f>R816+P816/12</f>
        <v>2031</v>
      </c>
      <c r="T816" s="5" t="s">
        <v>21</v>
      </c>
    </row>
    <row r="817" spans="1:20" x14ac:dyDescent="0.25">
      <c r="A817" s="2" t="str">
        <f>HYPERLINK("https://nddot-ixmultiasset.biprod.cloud/#/asset/inventory/nbibridges/1314", "WF11")</f>
        <v>WF11</v>
      </c>
      <c r="B817" s="3" t="s">
        <v>423</v>
      </c>
      <c r="C817" s="3" t="s">
        <v>41</v>
      </c>
      <c r="D817" s="3" t="s">
        <v>102</v>
      </c>
      <c r="E817" s="3" t="s">
        <v>424</v>
      </c>
      <c r="F817" s="3" t="s">
        <v>235</v>
      </c>
      <c r="G817" s="3" t="s">
        <v>113</v>
      </c>
      <c r="H817" s="3" t="s">
        <v>25</v>
      </c>
      <c r="I817" s="3" t="s">
        <v>1252</v>
      </c>
      <c r="J817" s="3"/>
      <c r="K817" s="3"/>
      <c r="L817" s="3" t="s">
        <v>1251</v>
      </c>
      <c r="M817" s="9">
        <v>6</v>
      </c>
      <c r="N817" s="9">
        <v>2025</v>
      </c>
      <c r="O817" s="3" t="s">
        <v>35</v>
      </c>
      <c r="P817" s="9">
        <v>48</v>
      </c>
      <c r="Q817" s="9">
        <f>N817+P817/12</f>
        <v>2029</v>
      </c>
      <c r="R817" s="9">
        <f>Q817+P817/12</f>
        <v>2033</v>
      </c>
      <c r="S817" s="9">
        <f>R817+P817/12</f>
        <v>2037</v>
      </c>
      <c r="T817" s="3" t="s">
        <v>21</v>
      </c>
    </row>
    <row r="818" spans="1:20" x14ac:dyDescent="0.25">
      <c r="A818" s="4" t="str">
        <f>HYPERLINK("https://nddot-ixmultiasset.biprod.cloud/#/asset/inventory/nbibridges/1478", "WF12")</f>
        <v>WF12</v>
      </c>
      <c r="B818" s="5" t="s">
        <v>457</v>
      </c>
      <c r="C818" s="5" t="s">
        <v>41</v>
      </c>
      <c r="D818" s="5" t="s">
        <v>102</v>
      </c>
      <c r="E818" s="5" t="s">
        <v>458</v>
      </c>
      <c r="F818" s="5" t="s">
        <v>235</v>
      </c>
      <c r="G818" s="5" t="s">
        <v>147</v>
      </c>
      <c r="H818" s="5" t="s">
        <v>25</v>
      </c>
      <c r="I818" s="5" t="s">
        <v>1252</v>
      </c>
      <c r="J818" s="5"/>
      <c r="K818" s="5"/>
      <c r="L818" s="5" t="s">
        <v>1251</v>
      </c>
      <c r="M818" s="10">
        <v>6</v>
      </c>
      <c r="N818" s="10">
        <v>2025</v>
      </c>
      <c r="O818" s="5" t="s">
        <v>35</v>
      </c>
      <c r="P818" s="10">
        <v>48</v>
      </c>
      <c r="Q818" s="10">
        <f>N818+P818/12</f>
        <v>2029</v>
      </c>
      <c r="R818" s="10">
        <f>Q818+P818/12</f>
        <v>2033</v>
      </c>
      <c r="S818" s="10">
        <f>R818+P818/12</f>
        <v>2037</v>
      </c>
      <c r="T818" s="5" t="s">
        <v>21</v>
      </c>
    </row>
    <row r="819" spans="1:20" x14ac:dyDescent="0.25">
      <c r="A819" s="4" t="str">
        <f>HYPERLINK("https://nddot-ixmultiasset.biprod.cloud/#/asset/inventory/nbibridges/1625", "WF17")</f>
        <v>WF17</v>
      </c>
      <c r="B819" s="5" t="s">
        <v>501</v>
      </c>
      <c r="C819" s="5" t="s">
        <v>41</v>
      </c>
      <c r="D819" s="5" t="s">
        <v>102</v>
      </c>
      <c r="E819" s="5" t="s">
        <v>502</v>
      </c>
      <c r="F819" s="5" t="s">
        <v>235</v>
      </c>
      <c r="G819" s="5" t="s">
        <v>84</v>
      </c>
      <c r="H819" s="5" t="s">
        <v>25</v>
      </c>
      <c r="I819" s="5" t="s">
        <v>1252</v>
      </c>
      <c r="J819" s="5"/>
      <c r="K819" s="5"/>
      <c r="L819" s="5" t="s">
        <v>1251</v>
      </c>
      <c r="M819" s="10">
        <v>6</v>
      </c>
      <c r="N819" s="10">
        <v>2025</v>
      </c>
      <c r="O819" s="5" t="s">
        <v>35</v>
      </c>
      <c r="P819" s="10">
        <v>48</v>
      </c>
      <c r="Q819" s="10">
        <f>N819+P819/12</f>
        <v>2029</v>
      </c>
      <c r="R819" s="10">
        <f>Q819+P819/12</f>
        <v>2033</v>
      </c>
      <c r="S819" s="10">
        <f>R819+P819/12</f>
        <v>2037</v>
      </c>
      <c r="T819" s="5" t="s">
        <v>21</v>
      </c>
    </row>
    <row r="820" spans="1:20" x14ac:dyDescent="0.25">
      <c r="A820" s="4" t="str">
        <f>HYPERLINK("https://nddot-ixmultiasset.biprod.cloud/#/asset/inventory/nbibridges/1798", "WF20")</f>
        <v>WF20</v>
      </c>
      <c r="B820" s="5" t="s">
        <v>560</v>
      </c>
      <c r="C820" s="5" t="s">
        <v>41</v>
      </c>
      <c r="D820" s="5" t="s">
        <v>248</v>
      </c>
      <c r="E820" s="5" t="s">
        <v>458</v>
      </c>
      <c r="F820" s="5" t="s">
        <v>235</v>
      </c>
      <c r="G820" s="5" t="s">
        <v>31</v>
      </c>
      <c r="H820" s="5" t="s">
        <v>25</v>
      </c>
      <c r="I820" s="5" t="s">
        <v>1262</v>
      </c>
      <c r="J820" s="5"/>
      <c r="K820" s="5"/>
      <c r="L820" s="5" t="s">
        <v>1251</v>
      </c>
      <c r="M820" s="10">
        <v>6</v>
      </c>
      <c r="N820" s="10">
        <v>2025</v>
      </c>
      <c r="O820" s="5" t="s">
        <v>20</v>
      </c>
      <c r="P820" s="10">
        <v>24</v>
      </c>
      <c r="Q820" s="10">
        <f>N820+P820/12</f>
        <v>2027</v>
      </c>
      <c r="R820" s="10">
        <f>Q820+P820/12</f>
        <v>2029</v>
      </c>
      <c r="S820" s="10">
        <f>R820+P820/12</f>
        <v>2031</v>
      </c>
      <c r="T820" s="5" t="s">
        <v>21</v>
      </c>
    </row>
    <row r="821" spans="1:20" x14ac:dyDescent="0.25">
      <c r="A821" s="2" t="str">
        <f>HYPERLINK("https://nddot-ixmultiasset.biprod.cloud/#/asset/inventory/nbibridges/1393", "WF21")</f>
        <v>WF21</v>
      </c>
      <c r="B821" s="3" t="s">
        <v>444</v>
      </c>
      <c r="C821" s="3" t="s">
        <v>41</v>
      </c>
      <c r="D821" s="3" t="s">
        <v>102</v>
      </c>
      <c r="E821" s="3" t="s">
        <v>15</v>
      </c>
      <c r="F821" s="3" t="s">
        <v>235</v>
      </c>
      <c r="G821" s="3" t="s">
        <v>395</v>
      </c>
      <c r="H821" s="3" t="s">
        <v>25</v>
      </c>
      <c r="I821" s="3" t="s">
        <v>1252</v>
      </c>
      <c r="J821" s="3"/>
      <c r="K821" s="3"/>
      <c r="L821" s="3" t="s">
        <v>1251</v>
      </c>
      <c r="M821" s="9">
        <v>6</v>
      </c>
      <c r="N821" s="9">
        <v>2025</v>
      </c>
      <c r="O821" s="3" t="s">
        <v>35</v>
      </c>
      <c r="P821" s="9">
        <v>48</v>
      </c>
      <c r="Q821" s="9">
        <f>N821+P821/12</f>
        <v>2029</v>
      </c>
      <c r="R821" s="9">
        <f>Q821+P821/12</f>
        <v>2033</v>
      </c>
      <c r="S821" s="9">
        <f>R821+P821/12</f>
        <v>2037</v>
      </c>
      <c r="T821" s="3" t="s">
        <v>21</v>
      </c>
    </row>
    <row r="822" spans="1:20" x14ac:dyDescent="0.25">
      <c r="A822" s="4" t="str">
        <f>HYPERLINK("https://nddot-ixmultiasset.biprod.cloud/#/asset/inventory/nbibridges/1524", "WF22")</f>
        <v>WF22</v>
      </c>
      <c r="B822" s="5" t="s">
        <v>479</v>
      </c>
      <c r="C822" s="5" t="s">
        <v>41</v>
      </c>
      <c r="D822" s="5" t="s">
        <v>248</v>
      </c>
      <c r="E822" s="5" t="s">
        <v>480</v>
      </c>
      <c r="F822" s="5" t="s">
        <v>235</v>
      </c>
      <c r="G822" s="5" t="s">
        <v>31</v>
      </c>
      <c r="H822" s="5" t="s">
        <v>25</v>
      </c>
      <c r="I822" s="5" t="s">
        <v>1262</v>
      </c>
      <c r="J822" s="5"/>
      <c r="K822" s="5"/>
      <c r="L822" s="5" t="s">
        <v>1251</v>
      </c>
      <c r="M822" s="10">
        <v>6</v>
      </c>
      <c r="N822" s="10">
        <v>2025</v>
      </c>
      <c r="O822" s="5" t="s">
        <v>20</v>
      </c>
      <c r="P822" s="10">
        <v>24</v>
      </c>
      <c r="Q822" s="10">
        <f>N822+P822/12</f>
        <v>2027</v>
      </c>
      <c r="R822" s="10">
        <f>Q822+P822/12</f>
        <v>2029</v>
      </c>
      <c r="S822" s="10">
        <f>R822+P822/12</f>
        <v>2031</v>
      </c>
      <c r="T822" s="5" t="s">
        <v>21</v>
      </c>
    </row>
    <row r="823" spans="1:20" x14ac:dyDescent="0.25">
      <c r="A823" s="2" t="str">
        <f>HYPERLINK("https://nddot-ixmultiasset.biprod.cloud/#/asset/inventory/nbibridges/1616", "WF23")</f>
        <v>WF23</v>
      </c>
      <c r="B823" s="3" t="s">
        <v>500</v>
      </c>
      <c r="C823" s="3" t="s">
        <v>41</v>
      </c>
      <c r="D823" s="3" t="s">
        <v>248</v>
      </c>
      <c r="E823" s="3" t="s">
        <v>480</v>
      </c>
      <c r="F823" s="3" t="s">
        <v>235</v>
      </c>
      <c r="G823" s="3" t="s">
        <v>49</v>
      </c>
      <c r="H823" s="3" t="s">
        <v>25</v>
      </c>
      <c r="I823" s="3" t="s">
        <v>1262</v>
      </c>
      <c r="J823" s="3"/>
      <c r="K823" s="3"/>
      <c r="L823" s="3" t="s">
        <v>1251</v>
      </c>
      <c r="M823" s="9">
        <v>6</v>
      </c>
      <c r="N823" s="9">
        <v>2025</v>
      </c>
      <c r="O823" s="3" t="s">
        <v>20</v>
      </c>
      <c r="P823" s="9">
        <v>24</v>
      </c>
      <c r="Q823" s="9">
        <f>N823+P823/12</f>
        <v>2027</v>
      </c>
      <c r="R823" s="9">
        <f>Q823+P823/12</f>
        <v>2029</v>
      </c>
      <c r="S823" s="9">
        <f>R823+P823/12</f>
        <v>2031</v>
      </c>
      <c r="T823" s="3" t="s">
        <v>21</v>
      </c>
    </row>
    <row r="824" spans="1:20" x14ac:dyDescent="0.25">
      <c r="A824" s="2" t="str">
        <f>HYPERLINK("https://nddot-ixmultiasset.biprod.cloud/#/asset/inventory/nbibridges/1517", "WF24")</f>
        <v>WF24</v>
      </c>
      <c r="B824" s="3" t="s">
        <v>477</v>
      </c>
      <c r="C824" s="3" t="s">
        <v>41</v>
      </c>
      <c r="D824" s="3" t="s">
        <v>102</v>
      </c>
      <c r="E824" s="3" t="s">
        <v>478</v>
      </c>
      <c r="F824" s="3" t="s">
        <v>235</v>
      </c>
      <c r="G824" s="3" t="s">
        <v>147</v>
      </c>
      <c r="H824" s="3" t="s">
        <v>25</v>
      </c>
      <c r="I824" s="3" t="s">
        <v>1252</v>
      </c>
      <c r="J824" s="3"/>
      <c r="K824" s="3"/>
      <c r="L824" s="3" t="s">
        <v>1251</v>
      </c>
      <c r="M824" s="9">
        <v>6</v>
      </c>
      <c r="N824" s="9">
        <v>2025</v>
      </c>
      <c r="O824" s="3" t="s">
        <v>35</v>
      </c>
      <c r="P824" s="9">
        <v>48</v>
      </c>
      <c r="Q824" s="9">
        <f>N824+P824/12</f>
        <v>2029</v>
      </c>
      <c r="R824" s="9">
        <f>Q824+P824/12</f>
        <v>2033</v>
      </c>
      <c r="S824" s="9">
        <f>R824+P824/12</f>
        <v>2037</v>
      </c>
      <c r="T824" s="3" t="s">
        <v>21</v>
      </c>
    </row>
    <row r="826" spans="1:20" x14ac:dyDescent="0.25">
      <c r="E826" s="5" t="s">
        <v>1230</v>
      </c>
      <c r="F826">
        <f>COUNTIF(F1:F824,"2 - County Highway Agency")</f>
        <v>787</v>
      </c>
      <c r="G826" s="5" t="s">
        <v>1231</v>
      </c>
      <c r="H826">
        <f>COUNTIF(H1:H824,"K - Bridge closed to all traffic")</f>
        <v>27</v>
      </c>
      <c r="J826" s="5" t="s">
        <v>1232</v>
      </c>
      <c r="K826">
        <f>COUNTIF(K1:K824,"A - During event flood monitoring, scour inspection within 30 days")</f>
        <v>15</v>
      </c>
      <c r="N826" s="5" t="s">
        <v>1233</v>
      </c>
      <c r="O826">
        <f>COUNTIF(O1:O824,"Y12")</f>
        <v>39</v>
      </c>
      <c r="P826"/>
      <c r="Q826"/>
      <c r="R826"/>
      <c r="S826" s="5" t="s">
        <v>1234</v>
      </c>
      <c r="T826">
        <f>COUNTIF(T1:T824,"Y - NSTM inspection required.")</f>
        <v>33</v>
      </c>
    </row>
    <row r="827" spans="1:20" x14ac:dyDescent="0.25">
      <c r="E827" s="5" t="s">
        <v>1235</v>
      </c>
      <c r="F827">
        <f>COUNTIF(F1:F824,"4 - City or Municipal Highway Agency")</f>
        <v>28</v>
      </c>
      <c r="J827" s="5" t="s">
        <v>1236</v>
      </c>
      <c r="K827" s="6">
        <f>COUNTIF(K1:K824,"B - During event flood monitoring, scour inspection within 60 days")</f>
        <v>26</v>
      </c>
      <c r="L827" s="6"/>
      <c r="M827" s="6"/>
      <c r="N827" s="5" t="s">
        <v>1237</v>
      </c>
      <c r="O827">
        <f>COUNTIF(O1:O824,"Y24")</f>
        <v>658</v>
      </c>
      <c r="P827"/>
      <c r="Q827"/>
      <c r="R827"/>
      <c r="S827"/>
    </row>
    <row r="828" spans="1:20" x14ac:dyDescent="0.25">
      <c r="E828" s="5" t="s">
        <v>1238</v>
      </c>
      <c r="F828">
        <f>COUNTIF(F1:F824,"21 - Other State Agencies")</f>
        <v>0</v>
      </c>
      <c r="J828" s="5" t="s">
        <v>1239</v>
      </c>
      <c r="K828">
        <f>COUNTIF(K1:K824,"C - Defer scour inspection to next routine inspection")</f>
        <v>195</v>
      </c>
      <c r="N828" s="5" t="s">
        <v>1240</v>
      </c>
      <c r="O828">
        <f>COUNTIF(O1:O824,"Y48")</f>
        <v>100</v>
      </c>
      <c r="P828"/>
      <c r="Q828"/>
      <c r="R828"/>
      <c r="S828"/>
    </row>
    <row r="829" spans="1:20" x14ac:dyDescent="0.25">
      <c r="E829" s="5" t="s">
        <v>1241</v>
      </c>
      <c r="F829">
        <f>COUNTIF(F1:F824,"25 - Other Local Agencies")</f>
        <v>3</v>
      </c>
      <c r="J829" s="5" t="s">
        <v>1242</v>
      </c>
      <c r="K829">
        <f>COUNTIF(K1:K824,"D - Scour inspection performed prior to reopening")</f>
        <v>25</v>
      </c>
      <c r="N829" s="5" t="s">
        <v>1243</v>
      </c>
      <c r="O829">
        <f>COUNTIF(O1:O824,"N00")</f>
        <v>26</v>
      </c>
      <c r="P829"/>
      <c r="Q829"/>
      <c r="R829"/>
      <c r="S829"/>
    </row>
    <row r="830" spans="1:20" x14ac:dyDescent="0.25">
      <c r="E830" s="5" t="s">
        <v>1244</v>
      </c>
      <c r="F830">
        <f>COUNTIF(F1:F824,"11 - State Park, Forest, or Reservation Agency")</f>
        <v>2</v>
      </c>
      <c r="P830"/>
      <c r="Q830"/>
      <c r="R830"/>
      <c r="S830"/>
    </row>
    <row r="831" spans="1:20" x14ac:dyDescent="0.25">
      <c r="E831" s="5" t="s">
        <v>1249</v>
      </c>
      <c r="F831">
        <f>COUNTIF(F1:F824,"27 - Railroad")</f>
        <v>3</v>
      </c>
      <c r="P831"/>
      <c r="Q831"/>
      <c r="R831"/>
      <c r="S831"/>
    </row>
    <row r="832" spans="1:20" x14ac:dyDescent="0.25">
      <c r="P832"/>
      <c r="Q832"/>
      <c r="R832"/>
      <c r="S832"/>
    </row>
    <row r="833" spans="1:19" x14ac:dyDescent="0.25">
      <c r="E833" s="5" t="s">
        <v>1245</v>
      </c>
      <c r="F833">
        <f>SUM(F826:F831)</f>
        <v>823</v>
      </c>
      <c r="P833"/>
      <c r="Q833"/>
      <c r="R833"/>
      <c r="S833"/>
    </row>
    <row r="834" spans="1:19" x14ac:dyDescent="0.25">
      <c r="A834" s="7" t="s">
        <v>1246</v>
      </c>
      <c r="P834"/>
      <c r="Q834"/>
      <c r="R834"/>
      <c r="S834"/>
    </row>
    <row r="835" spans="1:19" x14ac:dyDescent="0.25">
      <c r="A835" s="7" t="s">
        <v>1250</v>
      </c>
      <c r="P835"/>
      <c r="Q835"/>
      <c r="R835"/>
      <c r="S835"/>
    </row>
    <row r="836" spans="1:19" x14ac:dyDescent="0.25">
      <c r="A836" s="7" t="s">
        <v>1247</v>
      </c>
      <c r="P836"/>
      <c r="Q836"/>
      <c r="R836"/>
      <c r="S836"/>
    </row>
    <row r="837" spans="1:19" x14ac:dyDescent="0.25">
      <c r="A837" s="7" t="s">
        <v>1248</v>
      </c>
      <c r="P837"/>
      <c r="Q837"/>
      <c r="R837"/>
      <c r="S837"/>
    </row>
    <row r="838" spans="1:19" x14ac:dyDescent="0.25">
      <c r="P838"/>
      <c r="Q838"/>
      <c r="R838"/>
      <c r="S838"/>
    </row>
    <row r="839" spans="1:19" x14ac:dyDescent="0.25">
      <c r="P839"/>
      <c r="Q839"/>
      <c r="R839"/>
      <c r="S839"/>
    </row>
  </sheetData>
  <autoFilter ref="A1:T824" xr:uid="{00000000-0009-0000-0000-000000000000}">
    <sortState xmlns:xlrd2="http://schemas.microsoft.com/office/spreadsheetml/2017/richdata2" ref="A2:T824">
      <sortCondition ref="A1:A824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B9E0-9770-4517-A36D-AE9579F05B5B}">
  <dimension ref="A1:O376"/>
  <sheetViews>
    <sheetView topLeftCell="A340" workbookViewId="0">
      <selection activeCell="A197" sqref="A197:XFD197"/>
    </sheetView>
  </sheetViews>
  <sheetFormatPr defaultRowHeight="15" x14ac:dyDescent="0.25"/>
  <cols>
    <col min="1" max="1" width="19" customWidth="1"/>
    <col min="2" max="2" width="10.140625" customWidth="1"/>
    <col min="3" max="3" width="12.85546875" bestFit="1" customWidth="1"/>
    <col min="4" max="4" width="27.85546875" bestFit="1" customWidth="1"/>
    <col min="5" max="5" width="30" customWidth="1"/>
    <col min="6" max="6" width="34.140625" bestFit="1" customWidth="1"/>
    <col min="7" max="7" width="15.28515625" customWidth="1"/>
    <col min="8" max="8" width="34" customWidth="1"/>
    <col min="9" max="9" width="38.5703125" customWidth="1"/>
    <col min="10" max="10" width="35.140625" customWidth="1"/>
    <col min="11" max="11" width="26.140625" customWidth="1"/>
    <col min="12" max="12" width="31.42578125" customWidth="1"/>
    <col min="13" max="13" width="6.8554687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1291</v>
      </c>
      <c r="J1" s="1" t="s">
        <v>8</v>
      </c>
      <c r="K1" s="1" t="s">
        <v>9</v>
      </c>
      <c r="L1" s="1" t="s">
        <v>1290</v>
      </c>
      <c r="M1" s="8" t="s">
        <v>1293</v>
      </c>
      <c r="N1" s="1" t="s">
        <v>10</v>
      </c>
      <c r="O1" s="1" t="s">
        <v>11</v>
      </c>
    </row>
    <row r="2" spans="1:15" x14ac:dyDescent="0.25">
      <c r="A2" s="2" t="str">
        <f>HYPERLINK("https://nddot-ixmultiasset.biprod.cloud/#/asset/inventory/nbibridges/873", "09-136-18.1")</f>
        <v>09-136-18.1</v>
      </c>
      <c r="B2" s="3" t="s">
        <v>299</v>
      </c>
      <c r="C2" s="3" t="s">
        <v>41</v>
      </c>
      <c r="D2" s="3" t="s">
        <v>300</v>
      </c>
      <c r="E2" s="3" t="s">
        <v>15</v>
      </c>
      <c r="F2" s="3" t="s">
        <v>16</v>
      </c>
      <c r="G2" s="3" t="s">
        <v>207</v>
      </c>
      <c r="H2" s="3" t="s">
        <v>25</v>
      </c>
      <c r="I2" s="3" t="s">
        <v>1252</v>
      </c>
      <c r="J2" s="3"/>
      <c r="K2" s="3"/>
      <c r="L2" s="3" t="s">
        <v>1263</v>
      </c>
      <c r="M2" s="9">
        <v>4</v>
      </c>
      <c r="N2" s="3" t="s">
        <v>20</v>
      </c>
      <c r="O2" s="3" t="s">
        <v>21</v>
      </c>
    </row>
    <row r="3" spans="1:15" x14ac:dyDescent="0.25">
      <c r="A3" s="2" t="str">
        <f>HYPERLINK("https://nddot-ixmultiasset.biprod.cloud/#/asset/inventory/nbibridges/892", "09-137-18.2")</f>
        <v>09-137-18.2</v>
      </c>
      <c r="B3" s="3" t="s">
        <v>302</v>
      </c>
      <c r="C3" s="3" t="s">
        <v>41</v>
      </c>
      <c r="D3" s="3" t="s">
        <v>300</v>
      </c>
      <c r="E3" s="3" t="s">
        <v>15</v>
      </c>
      <c r="F3" s="3" t="s">
        <v>16</v>
      </c>
      <c r="G3" s="3" t="s">
        <v>207</v>
      </c>
      <c r="H3" s="3" t="s">
        <v>25</v>
      </c>
      <c r="I3" s="3" t="s">
        <v>1252</v>
      </c>
      <c r="J3" s="3"/>
      <c r="K3" s="3"/>
      <c r="L3" s="3" t="s">
        <v>1263</v>
      </c>
      <c r="M3" s="9">
        <v>4</v>
      </c>
      <c r="N3" s="3" t="s">
        <v>20</v>
      </c>
      <c r="O3" s="3" t="s">
        <v>21</v>
      </c>
    </row>
    <row r="4" spans="1:15" x14ac:dyDescent="0.25">
      <c r="A4" s="2" t="str">
        <f>HYPERLINK("https://nddot-ixmultiasset.biprod.cloud/#/asset/inventory/nbibridges/4344", "11-116-16.0")</f>
        <v>11-116-16.0</v>
      </c>
      <c r="B4" s="3" t="s">
        <v>1034</v>
      </c>
      <c r="C4" s="3" t="s">
        <v>54</v>
      </c>
      <c r="D4" s="3" t="s">
        <v>23</v>
      </c>
      <c r="E4" s="3" t="s">
        <v>55</v>
      </c>
      <c r="F4" s="3" t="s">
        <v>16</v>
      </c>
      <c r="G4" s="3" t="s">
        <v>632</v>
      </c>
      <c r="H4" s="3" t="s">
        <v>25</v>
      </c>
      <c r="I4" s="3" t="s">
        <v>1282</v>
      </c>
      <c r="J4" s="3"/>
      <c r="K4" s="3" t="s">
        <v>202</v>
      </c>
      <c r="L4" s="3" t="s">
        <v>1279</v>
      </c>
      <c r="M4" s="9">
        <v>4</v>
      </c>
      <c r="N4" s="3" t="s">
        <v>121</v>
      </c>
      <c r="O4" s="3" t="s">
        <v>21</v>
      </c>
    </row>
    <row r="5" spans="1:15" x14ac:dyDescent="0.25">
      <c r="A5" s="4" t="str">
        <f>HYPERLINK("https://nddot-ixmultiasset.biprod.cloud/#/asset/inventory/nbibridges/125", "23-108-10.1")</f>
        <v>23-108-10.1</v>
      </c>
      <c r="B5" s="5" t="s">
        <v>79</v>
      </c>
      <c r="C5" s="5" t="s">
        <v>37</v>
      </c>
      <c r="D5" s="5" t="s">
        <v>80</v>
      </c>
      <c r="E5" s="5" t="s">
        <v>55</v>
      </c>
      <c r="F5" s="5" t="s">
        <v>16</v>
      </c>
      <c r="G5" s="5" t="s">
        <v>81</v>
      </c>
      <c r="H5" s="5" t="s">
        <v>18</v>
      </c>
      <c r="I5" s="5" t="s">
        <v>1258</v>
      </c>
      <c r="J5" s="5"/>
      <c r="K5" s="5" t="s">
        <v>19</v>
      </c>
      <c r="L5" s="5" t="s">
        <v>1263</v>
      </c>
      <c r="M5" s="10">
        <v>4</v>
      </c>
      <c r="N5" s="5" t="s">
        <v>20</v>
      </c>
      <c r="O5" s="5" t="s">
        <v>21</v>
      </c>
    </row>
    <row r="6" spans="1:15" x14ac:dyDescent="0.25">
      <c r="A6" s="2" t="str">
        <f>HYPERLINK("https://nddot-ixmultiasset.biprod.cloud/#/asset/inventory/nbibridges/277", "23-113-06.0")</f>
        <v>23-113-06.0</v>
      </c>
      <c r="B6" s="3" t="s">
        <v>137</v>
      </c>
      <c r="C6" s="3" t="s">
        <v>37</v>
      </c>
      <c r="D6" s="3" t="s">
        <v>138</v>
      </c>
      <c r="E6" s="3" t="s">
        <v>139</v>
      </c>
      <c r="F6" s="3" t="s">
        <v>16</v>
      </c>
      <c r="G6" s="3" t="s">
        <v>140</v>
      </c>
      <c r="H6" s="3" t="s">
        <v>25</v>
      </c>
      <c r="I6" s="3" t="s">
        <v>1276</v>
      </c>
      <c r="J6" s="3"/>
      <c r="K6" s="3" t="s">
        <v>19</v>
      </c>
      <c r="L6" s="3" t="s">
        <v>1263</v>
      </c>
      <c r="M6" s="9">
        <v>4</v>
      </c>
      <c r="N6" s="3" t="s">
        <v>20</v>
      </c>
      <c r="O6" s="3" t="s">
        <v>21</v>
      </c>
    </row>
    <row r="7" spans="1:15" x14ac:dyDescent="0.25">
      <c r="A7" s="4" t="str">
        <f>HYPERLINK("https://nddot-ixmultiasset.biprod.cloud/#/asset/inventory/nbibridges/1144", "23-115-05.0")</f>
        <v>23-115-05.0</v>
      </c>
      <c r="B7" s="5" t="s">
        <v>375</v>
      </c>
      <c r="C7" s="5" t="s">
        <v>37</v>
      </c>
      <c r="D7" s="5" t="s">
        <v>138</v>
      </c>
      <c r="E7" s="5" t="s">
        <v>376</v>
      </c>
      <c r="F7" s="5" t="s">
        <v>16</v>
      </c>
      <c r="G7" s="5" t="s">
        <v>238</v>
      </c>
      <c r="H7" s="5" t="s">
        <v>25</v>
      </c>
      <c r="I7" s="5" t="s">
        <v>1282</v>
      </c>
      <c r="J7" s="5"/>
      <c r="K7" s="5"/>
      <c r="L7" s="5" t="s">
        <v>1263</v>
      </c>
      <c r="M7" s="10">
        <v>4</v>
      </c>
      <c r="N7" s="5" t="s">
        <v>20</v>
      </c>
      <c r="O7" s="5" t="s">
        <v>21</v>
      </c>
    </row>
    <row r="8" spans="1:15" x14ac:dyDescent="0.25">
      <c r="A8" s="2" t="str">
        <f>HYPERLINK("https://nddot-ixmultiasset.biprod.cloud/#/asset/inventory/nbibridges/3116", "23-120-07.0")</f>
        <v>23-120-07.0</v>
      </c>
      <c r="B8" s="3" t="s">
        <v>807</v>
      </c>
      <c r="C8" s="3" t="s">
        <v>37</v>
      </c>
      <c r="D8" s="3" t="s">
        <v>38</v>
      </c>
      <c r="E8" s="3" t="s">
        <v>15</v>
      </c>
      <c r="F8" s="3" t="s">
        <v>16</v>
      </c>
      <c r="G8" s="3" t="s">
        <v>154</v>
      </c>
      <c r="H8" s="3" t="s">
        <v>25</v>
      </c>
      <c r="I8" s="3" t="s">
        <v>1277</v>
      </c>
      <c r="J8" s="3"/>
      <c r="K8" s="3" t="s">
        <v>202</v>
      </c>
      <c r="L8" s="3" t="s">
        <v>1263</v>
      </c>
      <c r="M8" s="9">
        <v>4</v>
      </c>
      <c r="N8" s="3" t="s">
        <v>20</v>
      </c>
      <c r="O8" s="3" t="s">
        <v>21</v>
      </c>
    </row>
    <row r="9" spans="1:15" x14ac:dyDescent="0.25">
      <c r="A9" s="2" t="str">
        <f>HYPERLINK("https://nddot-ixmultiasset.biprod.cloud/#/asset/inventory/nbibridges/3634", "23-121-07.0")</f>
        <v>23-121-07.0</v>
      </c>
      <c r="B9" s="3" t="s">
        <v>922</v>
      </c>
      <c r="C9" s="3" t="s">
        <v>37</v>
      </c>
      <c r="D9" s="3" t="s">
        <v>38</v>
      </c>
      <c r="E9" s="3" t="s">
        <v>55</v>
      </c>
      <c r="F9" s="3" t="s">
        <v>16</v>
      </c>
      <c r="G9" s="3" t="s">
        <v>154</v>
      </c>
      <c r="H9" s="3" t="s">
        <v>25</v>
      </c>
      <c r="I9" s="3" t="s">
        <v>1277</v>
      </c>
      <c r="J9" s="3"/>
      <c r="K9" s="3"/>
      <c r="L9" s="3" t="s">
        <v>1263</v>
      </c>
      <c r="M9" s="9">
        <v>4</v>
      </c>
      <c r="N9" s="3" t="s">
        <v>20</v>
      </c>
      <c r="O9" s="3" t="s">
        <v>21</v>
      </c>
    </row>
    <row r="10" spans="1:15" x14ac:dyDescent="0.25">
      <c r="A10" s="4" t="str">
        <f>HYPERLINK("https://nddot-ixmultiasset.biprod.cloud/#/asset/inventory/nbibridges/4376", "23-123-02.0")</f>
        <v>23-123-02.0</v>
      </c>
      <c r="B10" s="5" t="s">
        <v>1040</v>
      </c>
      <c r="C10" s="5" t="s">
        <v>37</v>
      </c>
      <c r="D10" s="5" t="s">
        <v>98</v>
      </c>
      <c r="E10" s="5" t="s">
        <v>15</v>
      </c>
      <c r="F10" s="5" t="s">
        <v>16</v>
      </c>
      <c r="G10" s="5" t="s">
        <v>238</v>
      </c>
      <c r="H10" s="5" t="s">
        <v>25</v>
      </c>
      <c r="I10" s="5" t="s">
        <v>1262</v>
      </c>
      <c r="J10" s="5"/>
      <c r="K10" s="5"/>
      <c r="L10" s="5" t="s">
        <v>1263</v>
      </c>
      <c r="M10" s="10">
        <v>4</v>
      </c>
      <c r="N10" s="5" t="s">
        <v>20</v>
      </c>
      <c r="O10" s="5" t="s">
        <v>21</v>
      </c>
    </row>
    <row r="11" spans="1:15" x14ac:dyDescent="0.25">
      <c r="A11" s="4" t="str">
        <f>HYPERLINK("https://nddot-ixmultiasset.biprod.cloud/#/asset/inventory/nbibridges/4683", "23-124-05.0")</f>
        <v>23-124-05.0</v>
      </c>
      <c r="B11" s="5" t="s">
        <v>1105</v>
      </c>
      <c r="C11" s="5" t="s">
        <v>37</v>
      </c>
      <c r="D11" s="5" t="s">
        <v>98</v>
      </c>
      <c r="E11" s="5" t="s">
        <v>15</v>
      </c>
      <c r="F11" s="5" t="s">
        <v>16</v>
      </c>
      <c r="G11" s="5" t="s">
        <v>81</v>
      </c>
      <c r="H11" s="5" t="s">
        <v>18</v>
      </c>
      <c r="I11" s="5" t="s">
        <v>1258</v>
      </c>
      <c r="J11" s="5"/>
      <c r="K11" s="5"/>
      <c r="L11" s="5" t="s">
        <v>1279</v>
      </c>
      <c r="M11" s="10">
        <v>4</v>
      </c>
      <c r="N11" s="5" t="s">
        <v>121</v>
      </c>
      <c r="O11" s="5" t="s">
        <v>21</v>
      </c>
    </row>
    <row r="12" spans="1:15" x14ac:dyDescent="0.25">
      <c r="A12" s="4" t="str">
        <f>HYPERLINK("https://nddot-ixmultiasset.biprod.cloud/#/asset/inventory/nbibridges/4808", "23-124-07.0")</f>
        <v>23-124-07.0</v>
      </c>
      <c r="B12" s="5" t="s">
        <v>1121</v>
      </c>
      <c r="C12" s="5" t="s">
        <v>37</v>
      </c>
      <c r="D12" s="5" t="s">
        <v>38</v>
      </c>
      <c r="E12" s="5" t="s">
        <v>15</v>
      </c>
      <c r="F12" s="5" t="s">
        <v>16</v>
      </c>
      <c r="G12" s="5" t="s">
        <v>39</v>
      </c>
      <c r="H12" s="5" t="s">
        <v>25</v>
      </c>
      <c r="I12" s="5" t="s">
        <v>1262</v>
      </c>
      <c r="J12" s="5"/>
      <c r="K12" s="5"/>
      <c r="L12" s="5" t="s">
        <v>1263</v>
      </c>
      <c r="M12" s="10">
        <v>4</v>
      </c>
      <c r="N12" s="5" t="s">
        <v>20</v>
      </c>
      <c r="O12" s="5" t="s">
        <v>21</v>
      </c>
    </row>
    <row r="13" spans="1:15" x14ac:dyDescent="0.25">
      <c r="A13" s="4" t="str">
        <f>HYPERLINK("https://nddot-ixmultiasset.biprod.cloud/#/asset/inventory/nbibridges/58", "23-126-09.0")</f>
        <v>23-126-09.0</v>
      </c>
      <c r="B13" s="5" t="s">
        <v>36</v>
      </c>
      <c r="C13" s="5" t="s">
        <v>37</v>
      </c>
      <c r="D13" s="5" t="s">
        <v>38</v>
      </c>
      <c r="E13" s="5" t="s">
        <v>15</v>
      </c>
      <c r="F13" s="5" t="s">
        <v>16</v>
      </c>
      <c r="G13" s="5" t="s">
        <v>39</v>
      </c>
      <c r="H13" s="5" t="s">
        <v>25</v>
      </c>
      <c r="I13" s="5" t="s">
        <v>1262</v>
      </c>
      <c r="J13" s="5"/>
      <c r="K13" s="5"/>
      <c r="L13" s="5" t="s">
        <v>1263</v>
      </c>
      <c r="M13" s="10">
        <v>4</v>
      </c>
      <c r="N13" s="5" t="s">
        <v>20</v>
      </c>
      <c r="O13" s="5" t="s">
        <v>21</v>
      </c>
    </row>
    <row r="14" spans="1:15" x14ac:dyDescent="0.25">
      <c r="A14" s="4" t="str">
        <f>HYPERLINK("https://nddot-ixmultiasset.biprod.cloud/#/asset/inventory/nbibridges/175", "23-127-06.0")</f>
        <v>23-127-06.0</v>
      </c>
      <c r="B14" s="5" t="s">
        <v>97</v>
      </c>
      <c r="C14" s="5" t="s">
        <v>37</v>
      </c>
      <c r="D14" s="5" t="s">
        <v>98</v>
      </c>
      <c r="E14" s="5" t="s">
        <v>15</v>
      </c>
      <c r="F14" s="5" t="s">
        <v>16</v>
      </c>
      <c r="G14" s="5" t="s">
        <v>29</v>
      </c>
      <c r="H14" s="5" t="s">
        <v>25</v>
      </c>
      <c r="I14" s="5" t="s">
        <v>1262</v>
      </c>
      <c r="J14" s="5"/>
      <c r="K14" s="5"/>
      <c r="L14" s="5" t="s">
        <v>1263</v>
      </c>
      <c r="M14" s="10">
        <v>4</v>
      </c>
      <c r="N14" s="5" t="s">
        <v>20</v>
      </c>
      <c r="O14" s="5" t="s">
        <v>21</v>
      </c>
    </row>
    <row r="15" spans="1:15" x14ac:dyDescent="0.25">
      <c r="A15" s="2" t="str">
        <f>HYPERLINK("https://nddot-ixmultiasset.biprod.cloud/#/asset/inventory/nbibridges/334", "23-128-07.0")</f>
        <v>23-128-07.0</v>
      </c>
      <c r="B15" s="3" t="s">
        <v>169</v>
      </c>
      <c r="C15" s="3" t="s">
        <v>37</v>
      </c>
      <c r="D15" s="3" t="s">
        <v>98</v>
      </c>
      <c r="E15" s="3" t="s">
        <v>170</v>
      </c>
      <c r="F15" s="3" t="s">
        <v>16</v>
      </c>
      <c r="G15" s="3" t="s">
        <v>171</v>
      </c>
      <c r="H15" s="3" t="s">
        <v>18</v>
      </c>
      <c r="I15" s="3" t="s">
        <v>1274</v>
      </c>
      <c r="J15" s="3"/>
      <c r="K15" s="3"/>
      <c r="L15" s="3" t="s">
        <v>1263</v>
      </c>
      <c r="M15" s="9">
        <v>4</v>
      </c>
      <c r="N15" s="3" t="s">
        <v>20</v>
      </c>
      <c r="O15" s="3" t="s">
        <v>74</v>
      </c>
    </row>
    <row r="16" spans="1:15" x14ac:dyDescent="0.25">
      <c r="A16" s="2" t="str">
        <f>HYPERLINK("https://nddot-ixmultiasset.biprod.cloud/#/asset/inventory/nbibridges/608", "23-129-07.0")</f>
        <v>23-129-07.0</v>
      </c>
      <c r="B16" s="3" t="s">
        <v>241</v>
      </c>
      <c r="C16" s="3" t="s">
        <v>37</v>
      </c>
      <c r="D16" s="3" t="s">
        <v>98</v>
      </c>
      <c r="E16" s="3" t="s">
        <v>15</v>
      </c>
      <c r="F16" s="3" t="s">
        <v>16</v>
      </c>
      <c r="G16" s="3" t="s">
        <v>43</v>
      </c>
      <c r="H16" s="3" t="s">
        <v>25</v>
      </c>
      <c r="I16" s="3" t="s">
        <v>1258</v>
      </c>
      <c r="J16" s="3"/>
      <c r="K16" s="3"/>
      <c r="L16" s="3" t="s">
        <v>1263</v>
      </c>
      <c r="M16" s="9">
        <v>4</v>
      </c>
      <c r="N16" s="3" t="s">
        <v>20</v>
      </c>
      <c r="O16" s="3" t="s">
        <v>21</v>
      </c>
    </row>
    <row r="17" spans="1:15" x14ac:dyDescent="0.25">
      <c r="A17" s="2" t="str">
        <f>HYPERLINK("https://nddot-ixmultiasset.biprod.cloud/#/asset/inventory/nbibridges/1006", "23-129-08.0")</f>
        <v>23-129-08.0</v>
      </c>
      <c r="B17" s="3" t="s">
        <v>347</v>
      </c>
      <c r="C17" s="3" t="s">
        <v>37</v>
      </c>
      <c r="D17" s="3" t="s">
        <v>98</v>
      </c>
      <c r="E17" s="3" t="s">
        <v>55</v>
      </c>
      <c r="F17" s="3" t="s">
        <v>16</v>
      </c>
      <c r="G17" s="3" t="s">
        <v>119</v>
      </c>
      <c r="H17" s="3" t="s">
        <v>25</v>
      </c>
      <c r="I17" s="3" t="s">
        <v>1262</v>
      </c>
      <c r="J17" s="3"/>
      <c r="K17" s="3"/>
      <c r="L17" s="3" t="s">
        <v>1263</v>
      </c>
      <c r="M17" s="9">
        <v>4</v>
      </c>
      <c r="N17" s="3" t="s">
        <v>20</v>
      </c>
      <c r="O17" s="3" t="s">
        <v>21</v>
      </c>
    </row>
    <row r="18" spans="1:15" x14ac:dyDescent="0.25">
      <c r="A18" s="4" t="str">
        <f>HYPERLINK("https://nddot-ixmultiasset.biprod.cloud/#/asset/inventory/nbibridges/2103", "23-129-17.0")</f>
        <v>23-129-17.0</v>
      </c>
      <c r="B18" s="5" t="s">
        <v>613</v>
      </c>
      <c r="C18" s="5" t="s">
        <v>37</v>
      </c>
      <c r="D18" s="5" t="s">
        <v>80</v>
      </c>
      <c r="E18" s="5" t="s">
        <v>55</v>
      </c>
      <c r="F18" s="5" t="s">
        <v>16</v>
      </c>
      <c r="G18" s="5" t="s">
        <v>181</v>
      </c>
      <c r="H18" s="5" t="s">
        <v>25</v>
      </c>
      <c r="I18" s="5" t="s">
        <v>1282</v>
      </c>
      <c r="J18" s="5"/>
      <c r="K18" s="5" t="s">
        <v>19</v>
      </c>
      <c r="L18" s="5" t="s">
        <v>1263</v>
      </c>
      <c r="M18" s="10">
        <v>4</v>
      </c>
      <c r="N18" s="5" t="s">
        <v>20</v>
      </c>
      <c r="O18" s="5" t="s">
        <v>21</v>
      </c>
    </row>
    <row r="19" spans="1:15" x14ac:dyDescent="0.25">
      <c r="A19" s="4" t="str">
        <f>HYPERLINK("https://nddot-ixmultiasset.biprod.cloud/#/asset/inventory/nbibridges/1512", "23-130-18.0")</f>
        <v>23-130-18.0</v>
      </c>
      <c r="B19" s="5" t="s">
        <v>471</v>
      </c>
      <c r="C19" s="5" t="s">
        <v>37</v>
      </c>
      <c r="D19" s="5" t="s">
        <v>80</v>
      </c>
      <c r="E19" s="5" t="s">
        <v>55</v>
      </c>
      <c r="F19" s="5" t="s">
        <v>16</v>
      </c>
      <c r="G19" s="5" t="s">
        <v>81</v>
      </c>
      <c r="H19" s="5" t="s">
        <v>25</v>
      </c>
      <c r="I19" s="5" t="s">
        <v>1282</v>
      </c>
      <c r="J19" s="5"/>
      <c r="K19" s="5" t="s">
        <v>19</v>
      </c>
      <c r="L19" s="5" t="s">
        <v>1263</v>
      </c>
      <c r="M19" s="10">
        <v>4</v>
      </c>
      <c r="N19" s="5" t="s">
        <v>20</v>
      </c>
      <c r="O19" s="5" t="s">
        <v>21</v>
      </c>
    </row>
    <row r="20" spans="1:15" x14ac:dyDescent="0.25">
      <c r="A20" s="2" t="str">
        <f>HYPERLINK("https://nddot-ixmultiasset.biprod.cloud/#/asset/inventory/nbibridges/2098", "23-131-12.1")</f>
        <v>23-131-12.1</v>
      </c>
      <c r="B20" s="3" t="s">
        <v>612</v>
      </c>
      <c r="C20" s="3" t="s">
        <v>37</v>
      </c>
      <c r="D20" s="3" t="s">
        <v>98</v>
      </c>
      <c r="E20" s="3" t="s">
        <v>55</v>
      </c>
      <c r="F20" s="3" t="s">
        <v>16</v>
      </c>
      <c r="G20" s="3" t="s">
        <v>171</v>
      </c>
      <c r="H20" s="3" t="s">
        <v>18</v>
      </c>
      <c r="I20" s="3" t="s">
        <v>1274</v>
      </c>
      <c r="J20" s="3"/>
      <c r="K20" s="3" t="s">
        <v>19</v>
      </c>
      <c r="L20" s="3" t="s">
        <v>1279</v>
      </c>
      <c r="M20" s="9">
        <v>4</v>
      </c>
      <c r="N20" s="3" t="s">
        <v>121</v>
      </c>
      <c r="O20" s="3" t="s">
        <v>74</v>
      </c>
    </row>
    <row r="21" spans="1:15" x14ac:dyDescent="0.25">
      <c r="A21" s="4" t="str">
        <f>HYPERLINK("https://nddot-ixmultiasset.biprod.cloud/#/asset/inventory/nbibridges/2708", "23-133-12.0")</f>
        <v>23-133-12.0</v>
      </c>
      <c r="B21" s="5" t="s">
        <v>737</v>
      </c>
      <c r="C21" s="5" t="s">
        <v>37</v>
      </c>
      <c r="D21" s="5" t="s">
        <v>98</v>
      </c>
      <c r="E21" s="5" t="s">
        <v>55</v>
      </c>
      <c r="F21" s="5" t="s">
        <v>16</v>
      </c>
      <c r="G21" s="5" t="s">
        <v>176</v>
      </c>
      <c r="H21" s="5" t="s">
        <v>25</v>
      </c>
      <c r="I21" s="5" t="s">
        <v>1262</v>
      </c>
      <c r="J21" s="5"/>
      <c r="K21" s="5"/>
      <c r="L21" s="5" t="s">
        <v>1263</v>
      </c>
      <c r="M21" s="10">
        <v>4</v>
      </c>
      <c r="N21" s="5" t="s">
        <v>20</v>
      </c>
      <c r="O21" s="5" t="s">
        <v>21</v>
      </c>
    </row>
    <row r="22" spans="1:15" x14ac:dyDescent="0.25">
      <c r="A22" s="4" t="str">
        <f>HYPERLINK("https://nddot-ixmultiasset.biprod.cloud/#/asset/inventory/nbibridges/3034", "23-133-13.0")</f>
        <v>23-133-13.0</v>
      </c>
      <c r="B22" s="5" t="s">
        <v>794</v>
      </c>
      <c r="C22" s="5" t="s">
        <v>37</v>
      </c>
      <c r="D22" s="5" t="s">
        <v>98</v>
      </c>
      <c r="E22" s="5" t="s">
        <v>15</v>
      </c>
      <c r="F22" s="5" t="s">
        <v>16</v>
      </c>
      <c r="G22" s="5" t="s">
        <v>431</v>
      </c>
      <c r="H22" s="5" t="s">
        <v>18</v>
      </c>
      <c r="I22" s="5" t="s">
        <v>1258</v>
      </c>
      <c r="J22" s="5"/>
      <c r="K22" s="5"/>
      <c r="L22" s="5" t="s">
        <v>1263</v>
      </c>
      <c r="M22" s="10">
        <v>4</v>
      </c>
      <c r="N22" s="5" t="s">
        <v>20</v>
      </c>
      <c r="O22" s="5" t="s">
        <v>21</v>
      </c>
    </row>
    <row r="23" spans="1:15" x14ac:dyDescent="0.25">
      <c r="A23" s="4" t="str">
        <f>HYPERLINK("https://nddot-ixmultiasset.biprod.cloud/#/asset/inventory/nbibridges/3504", "23-135-16.0")</f>
        <v>23-135-16.0</v>
      </c>
      <c r="B23" s="5" t="s">
        <v>885</v>
      </c>
      <c r="C23" s="5" t="s">
        <v>37</v>
      </c>
      <c r="D23" s="5" t="s">
        <v>98</v>
      </c>
      <c r="E23" s="5" t="s">
        <v>55</v>
      </c>
      <c r="F23" s="5" t="s">
        <v>16</v>
      </c>
      <c r="G23" s="5" t="s">
        <v>66</v>
      </c>
      <c r="H23" s="5" t="s">
        <v>25</v>
      </c>
      <c r="I23" s="5" t="s">
        <v>1262</v>
      </c>
      <c r="J23" s="5"/>
      <c r="K23" s="5"/>
      <c r="L23" s="5" t="s">
        <v>1263</v>
      </c>
      <c r="M23" s="10">
        <v>4</v>
      </c>
      <c r="N23" s="5" t="s">
        <v>20</v>
      </c>
      <c r="O23" s="5" t="s">
        <v>21</v>
      </c>
    </row>
    <row r="24" spans="1:15" x14ac:dyDescent="0.25">
      <c r="A24" s="4" t="str">
        <f>HYPERLINK("https://nddot-ixmultiasset.biprod.cloud/#/asset/inventory/nbibridges/3981", "23-137-24.0")</f>
        <v>23-137-24.0</v>
      </c>
      <c r="B24" s="5" t="s">
        <v>981</v>
      </c>
      <c r="C24" s="5" t="s">
        <v>37</v>
      </c>
      <c r="D24" s="5" t="s">
        <v>80</v>
      </c>
      <c r="E24" s="5" t="s">
        <v>15</v>
      </c>
      <c r="F24" s="5" t="s">
        <v>16</v>
      </c>
      <c r="G24" s="5" t="s">
        <v>748</v>
      </c>
      <c r="H24" s="5" t="s">
        <v>25</v>
      </c>
      <c r="I24" s="5" t="s">
        <v>1252</v>
      </c>
      <c r="J24" s="5"/>
      <c r="K24" s="5"/>
      <c r="L24" s="5" t="s">
        <v>1263</v>
      </c>
      <c r="M24" s="10">
        <v>4</v>
      </c>
      <c r="N24" s="5" t="s">
        <v>20</v>
      </c>
      <c r="O24" s="5" t="s">
        <v>21</v>
      </c>
    </row>
    <row r="25" spans="1:15" x14ac:dyDescent="0.25">
      <c r="A25" s="4" t="str">
        <f>HYPERLINK("https://nddot-ixmultiasset.biprod.cloud/#/asset/inventory/nbibridges/340", "02-107-07.0")</f>
        <v>02-107-07.0</v>
      </c>
      <c r="B25" s="5" t="s">
        <v>172</v>
      </c>
      <c r="C25" s="5" t="s">
        <v>112</v>
      </c>
      <c r="D25" s="5" t="s">
        <v>23</v>
      </c>
      <c r="E25" s="5" t="s">
        <v>173</v>
      </c>
      <c r="F25" s="5" t="s">
        <v>16</v>
      </c>
      <c r="G25" s="5" t="s">
        <v>174</v>
      </c>
      <c r="H25" s="5" t="s">
        <v>25</v>
      </c>
      <c r="I25" s="5" t="s">
        <v>1252</v>
      </c>
      <c r="J25" s="5"/>
      <c r="K25" s="5"/>
      <c r="L25" s="5" t="s">
        <v>1264</v>
      </c>
      <c r="M25" s="10">
        <v>5</v>
      </c>
      <c r="N25" s="5" t="s">
        <v>20</v>
      </c>
      <c r="O25" s="5" t="s">
        <v>21</v>
      </c>
    </row>
    <row r="26" spans="1:15" x14ac:dyDescent="0.25">
      <c r="A26" s="4" t="str">
        <f>HYPERLINK("https://nddot-ixmultiasset.biprod.cloud/#/asset/inventory/nbibridges/390", "02-117-01.0")</f>
        <v>02-117-01.0</v>
      </c>
      <c r="B26" s="5" t="s">
        <v>184</v>
      </c>
      <c r="C26" s="5" t="s">
        <v>112</v>
      </c>
      <c r="D26" s="5" t="s">
        <v>185</v>
      </c>
      <c r="E26" s="5" t="s">
        <v>55</v>
      </c>
      <c r="F26" s="5" t="s">
        <v>16</v>
      </c>
      <c r="G26" s="5" t="s">
        <v>181</v>
      </c>
      <c r="H26" s="5" t="s">
        <v>25</v>
      </c>
      <c r="I26" s="5" t="s">
        <v>1262</v>
      </c>
      <c r="J26" s="5"/>
      <c r="K26" s="5"/>
      <c r="L26" s="5" t="s">
        <v>1264</v>
      </c>
      <c r="M26" s="10">
        <v>5</v>
      </c>
      <c r="N26" s="5" t="s">
        <v>20</v>
      </c>
      <c r="O26" s="5" t="s">
        <v>21</v>
      </c>
    </row>
    <row r="27" spans="1:15" x14ac:dyDescent="0.25">
      <c r="A27" s="2" t="str">
        <f>HYPERLINK("https://nddot-ixmultiasset.biprod.cloud/#/asset/inventory/nbibridges/801", "02-117-03.0")</f>
        <v>02-117-03.0</v>
      </c>
      <c r="B27" s="3" t="s">
        <v>278</v>
      </c>
      <c r="C27" s="3" t="s">
        <v>112</v>
      </c>
      <c r="D27" s="3" t="s">
        <v>185</v>
      </c>
      <c r="E27" s="3" t="s">
        <v>55</v>
      </c>
      <c r="F27" s="3" t="s">
        <v>16</v>
      </c>
      <c r="G27" s="3" t="s">
        <v>181</v>
      </c>
      <c r="H27" s="3" t="s">
        <v>25</v>
      </c>
      <c r="I27" s="3" t="s">
        <v>1258</v>
      </c>
      <c r="J27" s="3"/>
      <c r="K27" s="3"/>
      <c r="L27" s="3" t="s">
        <v>1264</v>
      </c>
      <c r="M27" s="9">
        <v>5</v>
      </c>
      <c r="N27" s="3" t="s">
        <v>20</v>
      </c>
      <c r="O27" s="3" t="s">
        <v>21</v>
      </c>
    </row>
    <row r="28" spans="1:15" x14ac:dyDescent="0.25">
      <c r="A28" s="4" t="str">
        <f>HYPERLINK("https://nddot-ixmultiasset.biprod.cloud/#/asset/inventory/nbibridges/1185", "02-117-21.0")</f>
        <v>02-117-21.0</v>
      </c>
      <c r="B28" s="5" t="s">
        <v>387</v>
      </c>
      <c r="C28" s="5" t="s">
        <v>112</v>
      </c>
      <c r="D28" s="5" t="s">
        <v>388</v>
      </c>
      <c r="E28" s="5" t="s">
        <v>15</v>
      </c>
      <c r="F28" s="5" t="s">
        <v>16</v>
      </c>
      <c r="G28" s="5" t="s">
        <v>119</v>
      </c>
      <c r="H28" s="5" t="s">
        <v>25</v>
      </c>
      <c r="I28" s="5" t="s">
        <v>1262</v>
      </c>
      <c r="J28" s="5"/>
      <c r="K28" s="5"/>
      <c r="L28" s="5" t="s">
        <v>1264</v>
      </c>
      <c r="M28" s="10">
        <v>5</v>
      </c>
      <c r="N28" s="5" t="s">
        <v>20</v>
      </c>
      <c r="O28" s="5" t="s">
        <v>21</v>
      </c>
    </row>
    <row r="29" spans="1:15" x14ac:dyDescent="0.25">
      <c r="A29" s="2" t="str">
        <f>HYPERLINK("https://nddot-ixmultiasset.biprod.cloud/#/asset/inventory/nbibridges/1661", "02-118-15.0")</f>
        <v>02-118-15.0</v>
      </c>
      <c r="B29" s="3" t="s">
        <v>520</v>
      </c>
      <c r="C29" s="3" t="s">
        <v>112</v>
      </c>
      <c r="D29" s="3" t="s">
        <v>102</v>
      </c>
      <c r="E29" s="3" t="s">
        <v>15</v>
      </c>
      <c r="F29" s="3" t="s">
        <v>16</v>
      </c>
      <c r="G29" s="3" t="s">
        <v>126</v>
      </c>
      <c r="H29" s="3" t="s">
        <v>25</v>
      </c>
      <c r="I29" s="3" t="s">
        <v>1262</v>
      </c>
      <c r="J29" s="3"/>
      <c r="K29" s="3"/>
      <c r="L29" s="3" t="s">
        <v>1264</v>
      </c>
      <c r="M29" s="9">
        <v>5</v>
      </c>
      <c r="N29" s="3" t="s">
        <v>20</v>
      </c>
      <c r="O29" s="3" t="s">
        <v>21</v>
      </c>
    </row>
    <row r="30" spans="1:15" x14ac:dyDescent="0.25">
      <c r="A30" s="4" t="str">
        <f>HYPERLINK("https://nddot-ixmultiasset.biprod.cloud/#/asset/inventory/nbibridges/2161", "02-118-16.0")</f>
        <v>02-118-16.0</v>
      </c>
      <c r="B30" s="5" t="s">
        <v>622</v>
      </c>
      <c r="C30" s="5" t="s">
        <v>112</v>
      </c>
      <c r="D30" s="5" t="s">
        <v>102</v>
      </c>
      <c r="E30" s="5" t="s">
        <v>55</v>
      </c>
      <c r="F30" s="5" t="s">
        <v>16</v>
      </c>
      <c r="G30" s="5" t="s">
        <v>181</v>
      </c>
      <c r="H30" s="5" t="s">
        <v>25</v>
      </c>
      <c r="I30" s="5" t="s">
        <v>1282</v>
      </c>
      <c r="J30" s="5"/>
      <c r="K30" s="5"/>
      <c r="L30" s="5" t="s">
        <v>1264</v>
      </c>
      <c r="M30" s="10">
        <v>5</v>
      </c>
      <c r="N30" s="5" t="s">
        <v>20</v>
      </c>
      <c r="O30" s="5" t="s">
        <v>21</v>
      </c>
    </row>
    <row r="31" spans="1:15" x14ac:dyDescent="0.25">
      <c r="A31" s="2" t="str">
        <f>HYPERLINK("https://nddot-ixmultiasset.biprod.cloud/#/asset/inventory/nbibridges/2142", "02-118-18.0")</f>
        <v>02-118-18.0</v>
      </c>
      <c r="B31" s="3" t="s">
        <v>618</v>
      </c>
      <c r="C31" s="3" t="s">
        <v>112</v>
      </c>
      <c r="D31" s="3" t="s">
        <v>102</v>
      </c>
      <c r="E31" s="3" t="s">
        <v>55</v>
      </c>
      <c r="F31" s="3" t="s">
        <v>16</v>
      </c>
      <c r="G31" s="3" t="s">
        <v>152</v>
      </c>
      <c r="H31" s="3" t="s">
        <v>25</v>
      </c>
      <c r="I31" s="3" t="s">
        <v>1262</v>
      </c>
      <c r="J31" s="3"/>
      <c r="K31" s="3"/>
      <c r="L31" s="3" t="s">
        <v>1264</v>
      </c>
      <c r="M31" s="9">
        <v>5</v>
      </c>
      <c r="N31" s="3" t="s">
        <v>20</v>
      </c>
      <c r="O31" s="3" t="s">
        <v>21</v>
      </c>
    </row>
    <row r="32" spans="1:15" x14ac:dyDescent="0.25">
      <c r="A32" s="2" t="str">
        <f>HYPERLINK("https://nddot-ixmultiasset.biprod.cloud/#/asset/inventory/nbibridges/2186", "02-119-07.0")</f>
        <v>02-119-07.0</v>
      </c>
      <c r="B32" s="3" t="s">
        <v>630</v>
      </c>
      <c r="C32" s="3" t="s">
        <v>112</v>
      </c>
      <c r="D32" s="3" t="s">
        <v>185</v>
      </c>
      <c r="E32" s="3" t="s">
        <v>15</v>
      </c>
      <c r="F32" s="3" t="s">
        <v>16</v>
      </c>
      <c r="G32" s="3" t="s">
        <v>355</v>
      </c>
      <c r="H32" s="3" t="s">
        <v>25</v>
      </c>
      <c r="I32" s="3" t="s">
        <v>1262</v>
      </c>
      <c r="J32" s="3"/>
      <c r="K32" s="3"/>
      <c r="L32" s="3" t="s">
        <v>1264</v>
      </c>
      <c r="M32" s="9">
        <v>5</v>
      </c>
      <c r="N32" s="3" t="s">
        <v>20</v>
      </c>
      <c r="O32" s="3" t="s">
        <v>21</v>
      </c>
    </row>
    <row r="33" spans="1:15" x14ac:dyDescent="0.25">
      <c r="A33" s="4" t="str">
        <f>HYPERLINK("https://nddot-ixmultiasset.biprod.cloud/#/asset/inventory/nbibridges/205", "02-121-20.0")</f>
        <v>02-121-20.0</v>
      </c>
      <c r="B33" s="5" t="s">
        <v>111</v>
      </c>
      <c r="C33" s="5" t="s">
        <v>112</v>
      </c>
      <c r="D33" s="5" t="s">
        <v>102</v>
      </c>
      <c r="E33" s="5" t="s">
        <v>15</v>
      </c>
      <c r="F33" s="5" t="s">
        <v>16</v>
      </c>
      <c r="G33" s="5" t="s">
        <v>113</v>
      </c>
      <c r="H33" s="5" t="s">
        <v>25</v>
      </c>
      <c r="I33" s="5" t="s">
        <v>1262</v>
      </c>
      <c r="J33" s="5"/>
      <c r="K33" s="5"/>
      <c r="L33" s="5" t="s">
        <v>1264</v>
      </c>
      <c r="M33" s="10">
        <v>5</v>
      </c>
      <c r="N33" s="5" t="s">
        <v>20</v>
      </c>
      <c r="O33" s="5" t="s">
        <v>21</v>
      </c>
    </row>
    <row r="34" spans="1:15" x14ac:dyDescent="0.25">
      <c r="A34" s="4" t="str">
        <f>HYPERLINK("https://nddot-ixmultiasset.biprod.cloud/#/asset/inventory/nbibridges/479", "02-122-06.0")</f>
        <v>02-122-06.0</v>
      </c>
      <c r="B34" s="5" t="s">
        <v>197</v>
      </c>
      <c r="C34" s="5" t="s">
        <v>112</v>
      </c>
      <c r="D34" s="5" t="s">
        <v>198</v>
      </c>
      <c r="E34" s="5" t="s">
        <v>15</v>
      </c>
      <c r="F34" s="5" t="s">
        <v>16</v>
      </c>
      <c r="G34" s="5" t="s">
        <v>199</v>
      </c>
      <c r="H34" s="5" t="s">
        <v>25</v>
      </c>
      <c r="I34" s="5" t="s">
        <v>1262</v>
      </c>
      <c r="J34" s="5"/>
      <c r="K34" s="5"/>
      <c r="L34" s="5" t="s">
        <v>1264</v>
      </c>
      <c r="M34" s="10">
        <v>5</v>
      </c>
      <c r="N34" s="5" t="s">
        <v>20</v>
      </c>
      <c r="O34" s="5" t="s">
        <v>21</v>
      </c>
    </row>
    <row r="35" spans="1:15" x14ac:dyDescent="0.25">
      <c r="A35" s="4" t="str">
        <f>HYPERLINK("https://nddot-ixmultiasset.biprod.cloud/#/asset/inventory/nbibridges/1023", "02-122-25.0")</f>
        <v>02-122-25.0</v>
      </c>
      <c r="B35" s="5" t="s">
        <v>348</v>
      </c>
      <c r="C35" s="5" t="s">
        <v>112</v>
      </c>
      <c r="D35" s="5" t="s">
        <v>102</v>
      </c>
      <c r="E35" s="5" t="s">
        <v>349</v>
      </c>
      <c r="F35" s="5" t="s">
        <v>16</v>
      </c>
      <c r="G35" s="5" t="s">
        <v>350</v>
      </c>
      <c r="H35" s="5" t="s">
        <v>25</v>
      </c>
      <c r="I35" s="5" t="s">
        <v>1275</v>
      </c>
      <c r="J35" s="5"/>
      <c r="K35" s="5"/>
      <c r="L35" s="5" t="s">
        <v>1264</v>
      </c>
      <c r="M35" s="10">
        <v>5</v>
      </c>
      <c r="N35" s="5" t="s">
        <v>20</v>
      </c>
      <c r="O35" s="5" t="s">
        <v>21</v>
      </c>
    </row>
    <row r="36" spans="1:15" x14ac:dyDescent="0.25">
      <c r="A36" s="4" t="str">
        <f>HYPERLINK("https://nddot-ixmultiasset.biprod.cloud/#/asset/inventory/nbibridges/1428", "02-122-26.0")</f>
        <v>02-122-26.0</v>
      </c>
      <c r="B36" s="5" t="s">
        <v>449</v>
      </c>
      <c r="C36" s="5" t="s">
        <v>112</v>
      </c>
      <c r="D36" s="5" t="s">
        <v>102</v>
      </c>
      <c r="E36" s="5" t="s">
        <v>15</v>
      </c>
      <c r="F36" s="5" t="s">
        <v>16</v>
      </c>
      <c r="G36" s="5" t="s">
        <v>450</v>
      </c>
      <c r="H36" s="5" t="s">
        <v>18</v>
      </c>
      <c r="I36" s="5" t="s">
        <v>1276</v>
      </c>
      <c r="J36" s="5"/>
      <c r="K36" s="5"/>
      <c r="L36" s="5" t="s">
        <v>1264</v>
      </c>
      <c r="M36" s="10">
        <v>5</v>
      </c>
      <c r="N36" s="5" t="s">
        <v>20</v>
      </c>
      <c r="O36" s="5" t="s">
        <v>21</v>
      </c>
    </row>
    <row r="37" spans="1:15" x14ac:dyDescent="0.25">
      <c r="A37" s="4" t="str">
        <f>HYPERLINK("https://nddot-ixmultiasset.biprod.cloud/#/asset/inventory/nbibridges/1615", "02-122-27.0")</f>
        <v>02-122-27.0</v>
      </c>
      <c r="B37" s="5" t="s">
        <v>499</v>
      </c>
      <c r="C37" s="5" t="s">
        <v>112</v>
      </c>
      <c r="D37" s="5" t="s">
        <v>102</v>
      </c>
      <c r="E37" s="5" t="s">
        <v>65</v>
      </c>
      <c r="F37" s="5" t="s">
        <v>16</v>
      </c>
      <c r="G37" s="5" t="s">
        <v>29</v>
      </c>
      <c r="H37" s="5" t="s">
        <v>25</v>
      </c>
      <c r="I37" s="5" t="s">
        <v>1262</v>
      </c>
      <c r="J37" s="5"/>
      <c r="K37" s="5"/>
      <c r="L37" s="5" t="s">
        <v>1264</v>
      </c>
      <c r="M37" s="10">
        <v>5</v>
      </c>
      <c r="N37" s="5" t="s">
        <v>20</v>
      </c>
      <c r="O37" s="5" t="s">
        <v>21</v>
      </c>
    </row>
    <row r="38" spans="1:15" x14ac:dyDescent="0.25">
      <c r="A38" s="2" t="str">
        <f>HYPERLINK("https://nddot-ixmultiasset.biprod.cloud/#/asset/inventory/nbibridges/1872", "02-122-29.0")</f>
        <v>02-122-29.0</v>
      </c>
      <c r="B38" s="3" t="s">
        <v>584</v>
      </c>
      <c r="C38" s="3" t="s">
        <v>112</v>
      </c>
      <c r="D38" s="3" t="s">
        <v>102</v>
      </c>
      <c r="E38" s="3" t="s">
        <v>349</v>
      </c>
      <c r="F38" s="3" t="s">
        <v>16</v>
      </c>
      <c r="G38" s="3" t="s">
        <v>585</v>
      </c>
      <c r="H38" s="3" t="s">
        <v>25</v>
      </c>
      <c r="I38" s="3" t="s">
        <v>1275</v>
      </c>
      <c r="J38" s="3"/>
      <c r="K38" s="3"/>
      <c r="L38" s="3" t="s">
        <v>1264</v>
      </c>
      <c r="M38" s="9">
        <v>5</v>
      </c>
      <c r="N38" s="3" t="s">
        <v>20</v>
      </c>
      <c r="O38" s="3" t="s">
        <v>21</v>
      </c>
    </row>
    <row r="39" spans="1:15" x14ac:dyDescent="0.25">
      <c r="A39" s="2" t="str">
        <f>HYPERLINK("https://nddot-ixmultiasset.biprod.cloud/#/asset/inventory/nbibridges/2340", "02-122-36.0")</f>
        <v>02-122-36.0</v>
      </c>
      <c r="B39" s="3" t="s">
        <v>663</v>
      </c>
      <c r="C39" s="3" t="s">
        <v>112</v>
      </c>
      <c r="D39" s="3" t="s">
        <v>23</v>
      </c>
      <c r="E39" s="3" t="s">
        <v>15</v>
      </c>
      <c r="F39" s="3" t="s">
        <v>16</v>
      </c>
      <c r="G39" s="3" t="s">
        <v>195</v>
      </c>
      <c r="H39" s="3" t="s">
        <v>18</v>
      </c>
      <c r="I39" s="3" t="s">
        <v>1258</v>
      </c>
      <c r="J39" s="3"/>
      <c r="K39" s="3" t="s">
        <v>19</v>
      </c>
      <c r="L39" s="3" t="s">
        <v>1264</v>
      </c>
      <c r="M39" s="9">
        <v>5</v>
      </c>
      <c r="N39" s="3" t="s">
        <v>20</v>
      </c>
      <c r="O39" s="3" t="s">
        <v>21</v>
      </c>
    </row>
    <row r="40" spans="1:15" x14ac:dyDescent="0.25">
      <c r="A40" s="4" t="str">
        <f>HYPERLINK("https://nddot-ixmultiasset.biprod.cloud/#/asset/inventory/nbibridges/257", "02-123-05.0")</f>
        <v>02-123-05.0</v>
      </c>
      <c r="B40" s="5" t="s">
        <v>131</v>
      </c>
      <c r="C40" s="5" t="s">
        <v>112</v>
      </c>
      <c r="D40" s="5" t="s">
        <v>23</v>
      </c>
      <c r="E40" s="5" t="s">
        <v>55</v>
      </c>
      <c r="F40" s="5" t="s">
        <v>16</v>
      </c>
      <c r="G40" s="5" t="s">
        <v>76</v>
      </c>
      <c r="H40" s="5" t="s">
        <v>25</v>
      </c>
      <c r="I40" s="5" t="s">
        <v>1252</v>
      </c>
      <c r="J40" s="5"/>
      <c r="K40" s="5"/>
      <c r="L40" s="5" t="s">
        <v>1264</v>
      </c>
      <c r="M40" s="10">
        <v>5</v>
      </c>
      <c r="N40" s="5" t="s">
        <v>20</v>
      </c>
      <c r="O40" s="5" t="s">
        <v>21</v>
      </c>
    </row>
    <row r="41" spans="1:15" x14ac:dyDescent="0.25">
      <c r="A41" s="2" t="str">
        <f>HYPERLINK("https://nddot-ixmultiasset.biprod.cloud/#/asset/inventory/nbibridges/398", "02-123-31.0")</f>
        <v>02-123-31.0</v>
      </c>
      <c r="B41" s="3" t="s">
        <v>186</v>
      </c>
      <c r="C41" s="3" t="s">
        <v>112</v>
      </c>
      <c r="D41" s="3" t="s">
        <v>102</v>
      </c>
      <c r="E41" s="3" t="s">
        <v>187</v>
      </c>
      <c r="F41" s="3" t="s">
        <v>16</v>
      </c>
      <c r="G41" s="3" t="s">
        <v>106</v>
      </c>
      <c r="H41" s="3" t="s">
        <v>25</v>
      </c>
      <c r="I41" s="3" t="s">
        <v>1275</v>
      </c>
      <c r="J41" s="3"/>
      <c r="K41" s="3"/>
      <c r="L41" s="3" t="s">
        <v>1264</v>
      </c>
      <c r="M41" s="9">
        <v>5</v>
      </c>
      <c r="N41" s="3" t="s">
        <v>20</v>
      </c>
      <c r="O41" s="3" t="s">
        <v>21</v>
      </c>
    </row>
    <row r="42" spans="1:15" x14ac:dyDescent="0.25">
      <c r="A42" s="4" t="str">
        <f>HYPERLINK("https://nddot-ixmultiasset.biprod.cloud/#/asset/inventory/nbibridges/870", "02-123-33.0")</f>
        <v>02-123-33.0</v>
      </c>
      <c r="B42" s="5" t="s">
        <v>298</v>
      </c>
      <c r="C42" s="5" t="s">
        <v>112</v>
      </c>
      <c r="D42" s="5" t="s">
        <v>102</v>
      </c>
      <c r="E42" s="5" t="s">
        <v>55</v>
      </c>
      <c r="F42" s="5" t="s">
        <v>16</v>
      </c>
      <c r="G42" s="5" t="s">
        <v>183</v>
      </c>
      <c r="H42" s="5" t="s">
        <v>25</v>
      </c>
      <c r="I42" s="5" t="s">
        <v>1262</v>
      </c>
      <c r="J42" s="5"/>
      <c r="K42" s="5"/>
      <c r="L42" s="5" t="s">
        <v>1264</v>
      </c>
      <c r="M42" s="10">
        <v>5</v>
      </c>
      <c r="N42" s="5" t="s">
        <v>20</v>
      </c>
      <c r="O42" s="5" t="s">
        <v>21</v>
      </c>
    </row>
    <row r="43" spans="1:15" x14ac:dyDescent="0.25">
      <c r="A43" s="2" t="str">
        <f>HYPERLINK("https://nddot-ixmultiasset.biprod.cloud/#/asset/inventory/nbibridges/1198", "02-123-35.0")</f>
        <v>02-123-35.0</v>
      </c>
      <c r="B43" s="3" t="s">
        <v>392</v>
      </c>
      <c r="C43" s="3" t="s">
        <v>112</v>
      </c>
      <c r="D43" s="3" t="s">
        <v>102</v>
      </c>
      <c r="E43" s="3" t="s">
        <v>65</v>
      </c>
      <c r="F43" s="3" t="s">
        <v>16</v>
      </c>
      <c r="G43" s="3" t="s">
        <v>222</v>
      </c>
      <c r="H43" s="3" t="s">
        <v>25</v>
      </c>
      <c r="I43" s="3" t="s">
        <v>1262</v>
      </c>
      <c r="J43" s="3"/>
      <c r="K43" s="3"/>
      <c r="L43" s="3" t="s">
        <v>1264</v>
      </c>
      <c r="M43" s="9">
        <v>5</v>
      </c>
      <c r="N43" s="3" t="s">
        <v>20</v>
      </c>
      <c r="O43" s="3" t="s">
        <v>21</v>
      </c>
    </row>
    <row r="44" spans="1:15" x14ac:dyDescent="0.25">
      <c r="A44" s="2" t="str">
        <f>HYPERLINK("https://nddot-ixmultiasset.biprod.cloud/#/asset/inventory/nbibridges/1487", "02-123-38.0")</f>
        <v>02-123-38.0</v>
      </c>
      <c r="B44" s="3" t="s">
        <v>462</v>
      </c>
      <c r="C44" s="3" t="s">
        <v>112</v>
      </c>
      <c r="D44" s="3" t="s">
        <v>102</v>
      </c>
      <c r="E44" s="3" t="s">
        <v>349</v>
      </c>
      <c r="F44" s="3" t="s">
        <v>16</v>
      </c>
      <c r="G44" s="3" t="s">
        <v>353</v>
      </c>
      <c r="H44" s="3" t="s">
        <v>25</v>
      </c>
      <c r="I44" s="3" t="s">
        <v>1275</v>
      </c>
      <c r="J44" s="3"/>
      <c r="K44" s="3"/>
      <c r="L44" s="3" t="s">
        <v>1264</v>
      </c>
      <c r="M44" s="9">
        <v>5</v>
      </c>
      <c r="N44" s="3" t="s">
        <v>20</v>
      </c>
      <c r="O44" s="3" t="s">
        <v>21</v>
      </c>
    </row>
    <row r="45" spans="1:15" x14ac:dyDescent="0.25">
      <c r="A45" s="2" t="str">
        <f>HYPERLINK("https://nddot-ixmultiasset.biprod.cloud/#/asset/inventory/nbibridges/1777", "02-124-39.0")</f>
        <v>02-124-39.0</v>
      </c>
      <c r="B45" s="3" t="s">
        <v>556</v>
      </c>
      <c r="C45" s="3" t="s">
        <v>112</v>
      </c>
      <c r="D45" s="3" t="s">
        <v>23</v>
      </c>
      <c r="E45" s="3" t="s">
        <v>557</v>
      </c>
      <c r="F45" s="3" t="s">
        <v>16</v>
      </c>
      <c r="G45" s="3" t="s">
        <v>222</v>
      </c>
      <c r="H45" s="3" t="s">
        <v>25</v>
      </c>
      <c r="I45" s="3" t="s">
        <v>1282</v>
      </c>
      <c r="J45" s="3"/>
      <c r="K45" s="3" t="s">
        <v>202</v>
      </c>
      <c r="L45" s="3" t="s">
        <v>1264</v>
      </c>
      <c r="M45" s="9">
        <v>5</v>
      </c>
      <c r="N45" s="3" t="s">
        <v>20</v>
      </c>
      <c r="O45" s="3" t="s">
        <v>21</v>
      </c>
    </row>
    <row r="46" spans="1:15" x14ac:dyDescent="0.25">
      <c r="A46" s="4" t="str">
        <f>HYPERLINK("https://nddot-ixmultiasset.biprod.cloud/#/asset/inventory/nbibridges/1866", "02-124-39.3")</f>
        <v>02-124-39.3</v>
      </c>
      <c r="B46" s="5" t="s">
        <v>581</v>
      </c>
      <c r="C46" s="5" t="s">
        <v>112</v>
      </c>
      <c r="D46" s="5" t="s">
        <v>102</v>
      </c>
      <c r="E46" s="5" t="s">
        <v>65</v>
      </c>
      <c r="F46" s="5" t="s">
        <v>16</v>
      </c>
      <c r="G46" s="5" t="s">
        <v>226</v>
      </c>
      <c r="H46" s="5" t="s">
        <v>18</v>
      </c>
      <c r="I46" s="5" t="s">
        <v>1277</v>
      </c>
      <c r="J46" s="5"/>
      <c r="K46" s="5" t="s">
        <v>202</v>
      </c>
      <c r="L46" s="5" t="s">
        <v>1264</v>
      </c>
      <c r="M46" s="10">
        <v>5</v>
      </c>
      <c r="N46" s="5" t="s">
        <v>20</v>
      </c>
      <c r="O46" s="5" t="s">
        <v>21</v>
      </c>
    </row>
    <row r="47" spans="1:15" x14ac:dyDescent="0.25">
      <c r="A47" s="2" t="str">
        <f>HYPERLINK("https://nddot-ixmultiasset.biprod.cloud/#/asset/inventory/nbibridges/2300", "02-125-39.0")</f>
        <v>02-125-39.0</v>
      </c>
      <c r="B47" s="3" t="s">
        <v>656</v>
      </c>
      <c r="C47" s="3" t="s">
        <v>112</v>
      </c>
      <c r="D47" s="3" t="s">
        <v>102</v>
      </c>
      <c r="E47" s="3" t="s">
        <v>15</v>
      </c>
      <c r="F47" s="3" t="s">
        <v>16</v>
      </c>
      <c r="G47" s="3" t="s">
        <v>272</v>
      </c>
      <c r="H47" s="3" t="s">
        <v>25</v>
      </c>
      <c r="I47" s="3" t="s">
        <v>1262</v>
      </c>
      <c r="J47" s="3"/>
      <c r="K47" s="3"/>
      <c r="L47" s="3" t="s">
        <v>1264</v>
      </c>
      <c r="M47" s="9">
        <v>5</v>
      </c>
      <c r="N47" s="3" t="s">
        <v>20</v>
      </c>
      <c r="O47" s="3" t="s">
        <v>21</v>
      </c>
    </row>
    <row r="48" spans="1:15" x14ac:dyDescent="0.25">
      <c r="A48" s="4" t="str">
        <f>HYPERLINK("https://nddot-ixmultiasset.biprod.cloud/#/asset/inventory/nbibridges/3268", "09-118-08.0")</f>
        <v>09-118-08.0</v>
      </c>
      <c r="B48" s="5" t="s">
        <v>831</v>
      </c>
      <c r="C48" s="5" t="s">
        <v>41</v>
      </c>
      <c r="D48" s="5" t="s">
        <v>42</v>
      </c>
      <c r="E48" s="5" t="s">
        <v>15</v>
      </c>
      <c r="F48" s="5" t="s">
        <v>16</v>
      </c>
      <c r="G48" s="5" t="s">
        <v>73</v>
      </c>
      <c r="H48" s="5" t="s">
        <v>25</v>
      </c>
      <c r="I48" s="5" t="s">
        <v>1276</v>
      </c>
      <c r="J48" s="5"/>
      <c r="K48" s="5" t="s">
        <v>19</v>
      </c>
      <c r="L48" s="5" t="s">
        <v>1273</v>
      </c>
      <c r="M48" s="10">
        <v>5</v>
      </c>
      <c r="N48" s="5" t="s">
        <v>121</v>
      </c>
      <c r="O48" s="5" t="s">
        <v>21</v>
      </c>
    </row>
    <row r="49" spans="1:15" x14ac:dyDescent="0.25">
      <c r="A49" s="2" t="str">
        <f>HYPERLINK("https://nddot-ixmultiasset.biprod.cloud/#/asset/inventory/nbibridges/1258", "09-131-21.0")</f>
        <v>09-131-21.0</v>
      </c>
      <c r="B49" s="3" t="s">
        <v>410</v>
      </c>
      <c r="C49" s="3" t="s">
        <v>41</v>
      </c>
      <c r="D49" s="3" t="s">
        <v>23</v>
      </c>
      <c r="E49" s="3" t="s">
        <v>15</v>
      </c>
      <c r="F49" s="3" t="s">
        <v>16</v>
      </c>
      <c r="G49" s="3" t="s">
        <v>411</v>
      </c>
      <c r="H49" s="3" t="s">
        <v>25</v>
      </c>
      <c r="I49" s="3" t="s">
        <v>1275</v>
      </c>
      <c r="J49" s="3"/>
      <c r="K49" s="3" t="s">
        <v>202</v>
      </c>
      <c r="L49" s="3" t="s">
        <v>1273</v>
      </c>
      <c r="M49" s="9">
        <v>5</v>
      </c>
      <c r="N49" s="3" t="s">
        <v>121</v>
      </c>
      <c r="O49" s="3" t="s">
        <v>21</v>
      </c>
    </row>
    <row r="50" spans="1:15" x14ac:dyDescent="0.25">
      <c r="A50" s="4" t="str">
        <f>HYPERLINK("https://nddot-ixmultiasset.biprod.cloud/#/asset/inventory/nbibridges/5110", "39-123-09.1")</f>
        <v>39-123-09.1</v>
      </c>
      <c r="B50" s="5" t="s">
        <v>1172</v>
      </c>
      <c r="C50" s="5" t="s">
        <v>13</v>
      </c>
      <c r="D50" s="5" t="s">
        <v>14</v>
      </c>
      <c r="E50" s="5" t="s">
        <v>1173</v>
      </c>
      <c r="F50" s="5" t="s">
        <v>16</v>
      </c>
      <c r="G50" s="5" t="s">
        <v>358</v>
      </c>
      <c r="H50" s="5" t="s">
        <v>25</v>
      </c>
      <c r="I50" s="5" t="s">
        <v>1262</v>
      </c>
      <c r="J50" s="5"/>
      <c r="K50" s="5"/>
      <c r="L50" s="5" t="s">
        <v>1264</v>
      </c>
      <c r="M50" s="10">
        <v>5</v>
      </c>
      <c r="N50" s="5" t="s">
        <v>20</v>
      </c>
      <c r="O50" s="5" t="s">
        <v>21</v>
      </c>
    </row>
    <row r="51" spans="1:15" x14ac:dyDescent="0.25">
      <c r="A51" s="2" t="str">
        <f>HYPERLINK("https://nddot-ixmultiasset.biprod.cloud/#/asset/inventory/nbibridges/5122", "46-112-08.1")</f>
        <v>46-112-08.1</v>
      </c>
      <c r="B51" s="3" t="s">
        <v>1183</v>
      </c>
      <c r="C51" s="3" t="s">
        <v>27</v>
      </c>
      <c r="D51" s="3" t="s">
        <v>28</v>
      </c>
      <c r="E51" s="3" t="s">
        <v>1184</v>
      </c>
      <c r="F51" s="3" t="s">
        <v>16</v>
      </c>
      <c r="G51" s="3" t="s">
        <v>358</v>
      </c>
      <c r="H51" s="3" t="s">
        <v>25</v>
      </c>
      <c r="I51" s="3" t="s">
        <v>1252</v>
      </c>
      <c r="J51" s="3"/>
      <c r="K51" s="3"/>
      <c r="L51" s="3" t="s">
        <v>1264</v>
      </c>
      <c r="M51" s="9">
        <v>5</v>
      </c>
      <c r="N51" s="3" t="s">
        <v>20</v>
      </c>
      <c r="O51" s="3" t="s">
        <v>21</v>
      </c>
    </row>
    <row r="52" spans="1:15" x14ac:dyDescent="0.25">
      <c r="A52" s="4" t="str">
        <f>HYPERLINK("https://nddot-ixmultiasset.biprod.cloud/#/asset/inventory/nbibridges/5175", "46-123-27.2")</f>
        <v>46-123-27.2</v>
      </c>
      <c r="B52" s="5" t="s">
        <v>1212</v>
      </c>
      <c r="C52" s="5" t="s">
        <v>27</v>
      </c>
      <c r="D52" s="5" t="s">
        <v>214</v>
      </c>
      <c r="E52" s="5" t="s">
        <v>1213</v>
      </c>
      <c r="F52" s="5" t="s">
        <v>16</v>
      </c>
      <c r="G52" s="5" t="s">
        <v>358</v>
      </c>
      <c r="H52" s="5" t="s">
        <v>25</v>
      </c>
      <c r="I52" s="5" t="s">
        <v>1252</v>
      </c>
      <c r="J52" s="5"/>
      <c r="K52" s="5"/>
      <c r="L52" s="5" t="s">
        <v>1264</v>
      </c>
      <c r="M52" s="10">
        <v>5</v>
      </c>
      <c r="N52" s="5" t="s">
        <v>20</v>
      </c>
      <c r="O52" s="5" t="s">
        <v>21</v>
      </c>
    </row>
    <row r="53" spans="1:15" x14ac:dyDescent="0.25">
      <c r="A53" s="2" t="str">
        <f>HYPERLINK("https://nddot-ixmultiasset.biprod.cloud/#/asset/inventory/nbibridges/3231", "47-133-12.0")</f>
        <v>47-133-12.0</v>
      </c>
      <c r="B53" s="3" t="s">
        <v>824</v>
      </c>
      <c r="C53" s="3" t="s">
        <v>63</v>
      </c>
      <c r="D53" s="3" t="s">
        <v>825</v>
      </c>
      <c r="E53" s="3" t="s">
        <v>55</v>
      </c>
      <c r="F53" s="3" t="s">
        <v>16</v>
      </c>
      <c r="G53" s="3" t="s">
        <v>56</v>
      </c>
      <c r="H53" s="3" t="s">
        <v>25</v>
      </c>
      <c r="I53" s="3" t="s">
        <v>1252</v>
      </c>
      <c r="J53" s="3"/>
      <c r="K53" s="3"/>
      <c r="L53" s="3" t="s">
        <v>1264</v>
      </c>
      <c r="M53" s="9">
        <v>5</v>
      </c>
      <c r="N53" s="3" t="s">
        <v>20</v>
      </c>
      <c r="O53" s="3" t="s">
        <v>21</v>
      </c>
    </row>
    <row r="54" spans="1:15" x14ac:dyDescent="0.25">
      <c r="A54" s="4" t="str">
        <f>HYPERLINK("https://nddot-ixmultiasset.biprod.cloud/#/asset/inventory/nbibridges/4830", "47-143-38.0")</f>
        <v>47-143-38.0</v>
      </c>
      <c r="B54" s="5" t="s">
        <v>1123</v>
      </c>
      <c r="C54" s="5" t="s">
        <v>63</v>
      </c>
      <c r="D54" s="5" t="s">
        <v>98</v>
      </c>
      <c r="E54" s="5" t="s">
        <v>868</v>
      </c>
      <c r="F54" s="5" t="s">
        <v>16</v>
      </c>
      <c r="G54" s="5" t="s">
        <v>780</v>
      </c>
      <c r="H54" s="5" t="s">
        <v>18</v>
      </c>
      <c r="I54" s="5" t="s">
        <v>1274</v>
      </c>
      <c r="J54" s="5"/>
      <c r="K54" s="5" t="s">
        <v>19</v>
      </c>
      <c r="L54" s="5" t="s">
        <v>1264</v>
      </c>
      <c r="M54" s="10">
        <v>5</v>
      </c>
      <c r="N54" s="5" t="s">
        <v>20</v>
      </c>
      <c r="O54" s="5" t="s">
        <v>74</v>
      </c>
    </row>
    <row r="55" spans="1:15" x14ac:dyDescent="0.25">
      <c r="A55" s="2" t="str">
        <f>HYPERLINK("https://nddot-ixmultiasset.biprod.cloud/#/asset/inventory/nbibridges/3521", "09-111-39.0")</f>
        <v>09-111-39.0</v>
      </c>
      <c r="B55" s="3" t="s">
        <v>893</v>
      </c>
      <c r="C55" s="3" t="s">
        <v>41</v>
      </c>
      <c r="D55" s="3" t="s">
        <v>48</v>
      </c>
      <c r="E55" s="3" t="s">
        <v>15</v>
      </c>
      <c r="F55" s="3" t="s">
        <v>16</v>
      </c>
      <c r="G55" s="3" t="s">
        <v>181</v>
      </c>
      <c r="H55" s="3" t="s">
        <v>25</v>
      </c>
      <c r="I55" s="3" t="s">
        <v>1282</v>
      </c>
      <c r="J55" s="3"/>
      <c r="K55" s="3"/>
      <c r="L55" s="3" t="s">
        <v>1251</v>
      </c>
      <c r="M55" s="9">
        <v>6</v>
      </c>
      <c r="N55" s="3" t="s">
        <v>121</v>
      </c>
      <c r="O55" s="3" t="s">
        <v>21</v>
      </c>
    </row>
    <row r="56" spans="1:15" x14ac:dyDescent="0.25">
      <c r="A56" s="4" t="str">
        <f>HYPERLINK("https://nddot-ixmultiasset.biprod.cloud/#/asset/inventory/nbibridges/2766", "39-102-29.0")</f>
        <v>39-102-29.0</v>
      </c>
      <c r="B56" s="5" t="s">
        <v>746</v>
      </c>
      <c r="C56" s="5" t="s">
        <v>13</v>
      </c>
      <c r="D56" s="5" t="s">
        <v>14</v>
      </c>
      <c r="E56" s="5" t="s">
        <v>15</v>
      </c>
      <c r="F56" s="5" t="s">
        <v>16</v>
      </c>
      <c r="G56" s="5" t="s">
        <v>39</v>
      </c>
      <c r="H56" s="5" t="s">
        <v>25</v>
      </c>
      <c r="I56" s="5" t="s">
        <v>1262</v>
      </c>
      <c r="J56" s="5"/>
      <c r="K56" s="5"/>
      <c r="L56" s="5" t="s">
        <v>1272</v>
      </c>
      <c r="M56" s="10">
        <v>6</v>
      </c>
      <c r="N56" s="5" t="s">
        <v>20</v>
      </c>
      <c r="O56" s="5" t="s">
        <v>21</v>
      </c>
    </row>
    <row r="57" spans="1:15" x14ac:dyDescent="0.25">
      <c r="A57" s="2" t="str">
        <f>HYPERLINK("https://nddot-ixmultiasset.biprod.cloud/#/asset/inventory/nbibridges/3508", "39-104-28.0")</f>
        <v>39-104-28.0</v>
      </c>
      <c r="B57" s="3" t="s">
        <v>888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24</v>
      </c>
      <c r="H57" s="3" t="s">
        <v>25</v>
      </c>
      <c r="I57" s="3" t="s">
        <v>1282</v>
      </c>
      <c r="J57" s="3"/>
      <c r="K57" s="3" t="s">
        <v>202</v>
      </c>
      <c r="L57" s="3" t="s">
        <v>1272</v>
      </c>
      <c r="M57" s="9">
        <v>6</v>
      </c>
      <c r="N57" s="3" t="s">
        <v>20</v>
      </c>
      <c r="O57" s="3" t="s">
        <v>21</v>
      </c>
    </row>
    <row r="58" spans="1:15" x14ac:dyDescent="0.25">
      <c r="A58" s="4" t="str">
        <f>HYPERLINK("https://nddot-ixmultiasset.biprod.cloud/#/asset/inventory/nbibridges/3388", "39-105-29.0")</f>
        <v>39-105-29.0</v>
      </c>
      <c r="B58" s="5" t="s">
        <v>857</v>
      </c>
      <c r="C58" s="5" t="s">
        <v>13</v>
      </c>
      <c r="D58" s="5" t="s">
        <v>14</v>
      </c>
      <c r="E58" s="5" t="s">
        <v>15</v>
      </c>
      <c r="F58" s="5" t="s">
        <v>16</v>
      </c>
      <c r="G58" s="5" t="s">
        <v>565</v>
      </c>
      <c r="H58" s="5" t="s">
        <v>18</v>
      </c>
      <c r="I58" s="5" t="s">
        <v>1274</v>
      </c>
      <c r="J58" s="5"/>
      <c r="K58" s="5" t="s">
        <v>19</v>
      </c>
      <c r="L58" s="5" t="s">
        <v>1272</v>
      </c>
      <c r="M58" s="10">
        <v>6</v>
      </c>
      <c r="N58" s="5" t="s">
        <v>20</v>
      </c>
      <c r="O58" s="5" t="s">
        <v>74</v>
      </c>
    </row>
    <row r="59" spans="1:15" x14ac:dyDescent="0.25">
      <c r="A59" s="2" t="str">
        <f>HYPERLINK("https://nddot-ixmultiasset.biprod.cloud/#/asset/inventory/nbibridges/3937", "39-106-27.0")</f>
        <v>39-106-27.0</v>
      </c>
      <c r="B59" s="3" t="s">
        <v>970</v>
      </c>
      <c r="C59" s="3" t="s">
        <v>13</v>
      </c>
      <c r="D59" s="3" t="s">
        <v>971</v>
      </c>
      <c r="E59" s="3" t="s">
        <v>15</v>
      </c>
      <c r="F59" s="3" t="s">
        <v>16</v>
      </c>
      <c r="G59" s="3" t="s">
        <v>156</v>
      </c>
      <c r="H59" s="3" t="s">
        <v>25</v>
      </c>
      <c r="I59" s="3" t="s">
        <v>1252</v>
      </c>
      <c r="J59" s="3"/>
      <c r="K59" s="3"/>
      <c r="L59" s="3" t="s">
        <v>1272</v>
      </c>
      <c r="M59" s="9">
        <v>6</v>
      </c>
      <c r="N59" s="3" t="s">
        <v>20</v>
      </c>
      <c r="O59" s="3" t="s">
        <v>21</v>
      </c>
    </row>
    <row r="60" spans="1:15" x14ac:dyDescent="0.25">
      <c r="A60" s="4" t="str">
        <f>HYPERLINK("https://nddot-ixmultiasset.biprod.cloud/#/asset/inventory/nbibridges/4246", "39-107-27.0")</f>
        <v>39-107-27.0</v>
      </c>
      <c r="B60" s="5" t="s">
        <v>1016</v>
      </c>
      <c r="C60" s="5" t="s">
        <v>13</v>
      </c>
      <c r="D60" s="5" t="s">
        <v>971</v>
      </c>
      <c r="E60" s="5" t="s">
        <v>15</v>
      </c>
      <c r="F60" s="5" t="s">
        <v>16</v>
      </c>
      <c r="G60" s="5" t="s">
        <v>238</v>
      </c>
      <c r="H60" s="5" t="s">
        <v>18</v>
      </c>
      <c r="I60" s="5" t="s">
        <v>1276</v>
      </c>
      <c r="J60" s="5"/>
      <c r="K60" s="5" t="s">
        <v>19</v>
      </c>
      <c r="L60" s="5" t="s">
        <v>1272</v>
      </c>
      <c r="M60" s="10">
        <v>6</v>
      </c>
      <c r="N60" s="5" t="s">
        <v>20</v>
      </c>
      <c r="O60" s="5" t="s">
        <v>21</v>
      </c>
    </row>
    <row r="61" spans="1:15" x14ac:dyDescent="0.25">
      <c r="A61" s="4" t="str">
        <f>HYPERLINK("https://nddot-ixmultiasset.biprod.cloud/#/asset/inventory/nbibridges/859", "39-112-32.1")</f>
        <v>39-112-32.1</v>
      </c>
      <c r="B61" s="5" t="s">
        <v>296</v>
      </c>
      <c r="C61" s="5" t="s">
        <v>13</v>
      </c>
      <c r="D61" s="5" t="s">
        <v>14</v>
      </c>
      <c r="E61" s="5" t="s">
        <v>15</v>
      </c>
      <c r="F61" s="5" t="s">
        <v>16</v>
      </c>
      <c r="G61" s="5" t="s">
        <v>195</v>
      </c>
      <c r="H61" s="5" t="s">
        <v>18</v>
      </c>
      <c r="I61" s="5" t="s">
        <v>1274</v>
      </c>
      <c r="J61" s="5"/>
      <c r="K61" s="5" t="s">
        <v>19</v>
      </c>
      <c r="L61" s="5" t="s">
        <v>1272</v>
      </c>
      <c r="M61" s="10">
        <v>6</v>
      </c>
      <c r="N61" s="5" t="s">
        <v>20</v>
      </c>
      <c r="O61" s="5" t="s">
        <v>74</v>
      </c>
    </row>
    <row r="62" spans="1:15" x14ac:dyDescent="0.25">
      <c r="A62" s="4" t="str">
        <f>HYPERLINK("https://nddot-ixmultiasset.biprod.cloud/#/asset/inventory/nbibridges/1556", "39-113-32.0")</f>
        <v>39-113-32.0</v>
      </c>
      <c r="B62" s="5" t="s">
        <v>487</v>
      </c>
      <c r="C62" s="5" t="s">
        <v>13</v>
      </c>
      <c r="D62" s="5" t="s">
        <v>14</v>
      </c>
      <c r="E62" s="5" t="s">
        <v>15</v>
      </c>
      <c r="F62" s="5" t="s">
        <v>16</v>
      </c>
      <c r="G62" s="5" t="s">
        <v>488</v>
      </c>
      <c r="H62" s="5" t="s">
        <v>18</v>
      </c>
      <c r="I62" s="5" t="s">
        <v>1274</v>
      </c>
      <c r="J62" s="5"/>
      <c r="K62" s="5" t="s">
        <v>120</v>
      </c>
      <c r="L62" s="5" t="s">
        <v>1251</v>
      </c>
      <c r="M62" s="10">
        <v>6</v>
      </c>
      <c r="N62" s="5" t="s">
        <v>121</v>
      </c>
      <c r="O62" s="5" t="s">
        <v>74</v>
      </c>
    </row>
    <row r="63" spans="1:15" x14ac:dyDescent="0.25">
      <c r="A63" s="4" t="str">
        <f>HYPERLINK("https://nddot-ixmultiasset.biprod.cloud/#/asset/inventory/nbibridges/3620", "39-120-35.0")</f>
        <v>39-120-35.0</v>
      </c>
      <c r="B63" s="5" t="s">
        <v>916</v>
      </c>
      <c r="C63" s="5" t="s">
        <v>13</v>
      </c>
      <c r="D63" s="5" t="s">
        <v>14</v>
      </c>
      <c r="E63" s="5" t="s">
        <v>15</v>
      </c>
      <c r="F63" s="5" t="s">
        <v>16</v>
      </c>
      <c r="G63" s="5" t="s">
        <v>917</v>
      </c>
      <c r="H63" s="5" t="s">
        <v>18</v>
      </c>
      <c r="I63" s="5" t="s">
        <v>1274</v>
      </c>
      <c r="J63" s="5"/>
      <c r="K63" s="5" t="s">
        <v>19</v>
      </c>
      <c r="L63" s="5" t="s">
        <v>1272</v>
      </c>
      <c r="M63" s="10">
        <v>6</v>
      </c>
      <c r="N63" s="5" t="s">
        <v>20</v>
      </c>
      <c r="O63" s="5" t="s">
        <v>74</v>
      </c>
    </row>
    <row r="64" spans="1:15" x14ac:dyDescent="0.25">
      <c r="A64" s="2" t="str">
        <f>HYPERLINK("https://nddot-ixmultiasset.biprod.cloud/#/asset/inventory/nbibridges/935", "39-122-34.0")</f>
        <v>39-122-34.0</v>
      </c>
      <c r="B64" s="3" t="s">
        <v>318</v>
      </c>
      <c r="C64" s="3" t="s">
        <v>13</v>
      </c>
      <c r="D64" s="3" t="s">
        <v>14</v>
      </c>
      <c r="E64" s="3" t="s">
        <v>15</v>
      </c>
      <c r="F64" s="3" t="s">
        <v>16</v>
      </c>
      <c r="G64" s="3" t="s">
        <v>195</v>
      </c>
      <c r="H64" s="3" t="s">
        <v>18</v>
      </c>
      <c r="I64" s="3" t="s">
        <v>1274</v>
      </c>
      <c r="J64" s="3"/>
      <c r="K64" s="3" t="s">
        <v>19</v>
      </c>
      <c r="L64" s="3" t="s">
        <v>1272</v>
      </c>
      <c r="M64" s="9">
        <v>6</v>
      </c>
      <c r="N64" s="3" t="s">
        <v>20</v>
      </c>
      <c r="O64" s="3" t="s">
        <v>74</v>
      </c>
    </row>
    <row r="65" spans="1:15" x14ac:dyDescent="0.25">
      <c r="A65" s="2" t="str">
        <f>HYPERLINK("https://nddot-ixmultiasset.biprod.cloud/#/asset/inventory/nbibridges/1507", "39-122-41.0")</f>
        <v>39-122-41.0</v>
      </c>
      <c r="B65" s="3" t="s">
        <v>470</v>
      </c>
      <c r="C65" s="3" t="s">
        <v>13</v>
      </c>
      <c r="D65" s="3" t="s">
        <v>23</v>
      </c>
      <c r="E65" s="3" t="s">
        <v>15</v>
      </c>
      <c r="F65" s="3" t="s">
        <v>16</v>
      </c>
      <c r="G65" s="3" t="s">
        <v>24</v>
      </c>
      <c r="H65" s="3" t="s">
        <v>18</v>
      </c>
      <c r="I65" s="3" t="s">
        <v>1276</v>
      </c>
      <c r="J65" s="3"/>
      <c r="K65" s="3" t="s">
        <v>19</v>
      </c>
      <c r="L65" s="3" t="s">
        <v>1272</v>
      </c>
      <c r="M65" s="9">
        <v>6</v>
      </c>
      <c r="N65" s="3" t="s">
        <v>20</v>
      </c>
      <c r="O65" s="3" t="s">
        <v>21</v>
      </c>
    </row>
    <row r="66" spans="1:15" x14ac:dyDescent="0.25">
      <c r="A66" s="2" t="str">
        <f>HYPERLINK("https://nddot-ixmultiasset.biprod.cloud/#/asset/inventory/nbibridges/3670", "39-123-41.0")</f>
        <v>39-123-41.0</v>
      </c>
      <c r="B66" s="3" t="s">
        <v>927</v>
      </c>
      <c r="C66" s="3" t="s">
        <v>13</v>
      </c>
      <c r="D66" s="3" t="s">
        <v>23</v>
      </c>
      <c r="E66" s="3" t="s">
        <v>15</v>
      </c>
      <c r="F66" s="3" t="s">
        <v>16</v>
      </c>
      <c r="G66" s="3" t="s">
        <v>565</v>
      </c>
      <c r="H66" s="3" t="s">
        <v>18</v>
      </c>
      <c r="I66" s="3" t="s">
        <v>1276</v>
      </c>
      <c r="J66" s="3"/>
      <c r="K66" s="3" t="s">
        <v>19</v>
      </c>
      <c r="L66" s="3" t="s">
        <v>1272</v>
      </c>
      <c r="M66" s="9">
        <v>6</v>
      </c>
      <c r="N66" s="3" t="s">
        <v>20</v>
      </c>
      <c r="O66" s="3" t="s">
        <v>21</v>
      </c>
    </row>
    <row r="67" spans="1:15" x14ac:dyDescent="0.25">
      <c r="A67" s="4" t="str">
        <f>HYPERLINK("https://nddot-ixmultiasset.biprod.cloud/#/asset/inventory/nbibridges/4628", "39-124-35.0")</f>
        <v>39-124-35.0</v>
      </c>
      <c r="B67" s="5" t="s">
        <v>1092</v>
      </c>
      <c r="C67" s="5" t="s">
        <v>13</v>
      </c>
      <c r="D67" s="5" t="s">
        <v>1093</v>
      </c>
      <c r="E67" s="5" t="s">
        <v>15</v>
      </c>
      <c r="F67" s="5" t="s">
        <v>16</v>
      </c>
      <c r="G67" s="5" t="s">
        <v>147</v>
      </c>
      <c r="H67" s="5" t="s">
        <v>25</v>
      </c>
      <c r="I67" s="5" t="s">
        <v>1258</v>
      </c>
      <c r="J67" s="5"/>
      <c r="K67" s="5"/>
      <c r="L67" s="5" t="s">
        <v>1272</v>
      </c>
      <c r="M67" s="10">
        <v>6</v>
      </c>
      <c r="N67" s="5" t="s">
        <v>20</v>
      </c>
      <c r="O67" s="5" t="s">
        <v>21</v>
      </c>
    </row>
    <row r="68" spans="1:15" x14ac:dyDescent="0.25">
      <c r="A68" s="4" t="str">
        <f>HYPERLINK("https://nddot-ixmultiasset.biprod.cloud/#/asset/inventory/nbibridges/4665", "39-124-36.1")</f>
        <v>39-124-36.1</v>
      </c>
      <c r="B68" s="5" t="s">
        <v>1100</v>
      </c>
      <c r="C68" s="5" t="s">
        <v>13</v>
      </c>
      <c r="D68" s="5" t="s">
        <v>1093</v>
      </c>
      <c r="E68" s="5" t="s">
        <v>1101</v>
      </c>
      <c r="F68" s="5" t="s">
        <v>16</v>
      </c>
      <c r="G68" s="5" t="s">
        <v>147</v>
      </c>
      <c r="H68" s="5" t="s">
        <v>25</v>
      </c>
      <c r="I68" s="5" t="s">
        <v>1258</v>
      </c>
      <c r="J68" s="5"/>
      <c r="K68" s="5"/>
      <c r="L68" s="5" t="s">
        <v>1272</v>
      </c>
      <c r="M68" s="10">
        <v>6</v>
      </c>
      <c r="N68" s="5" t="s">
        <v>20</v>
      </c>
      <c r="O68" s="5" t="s">
        <v>21</v>
      </c>
    </row>
    <row r="69" spans="1:15" x14ac:dyDescent="0.25">
      <c r="A69" s="4" t="str">
        <f>HYPERLINK("https://nddot-ixmultiasset.biprod.cloud/#/asset/inventory/nbibridges/5027", "39-124-37.0")</f>
        <v>39-124-37.0</v>
      </c>
      <c r="B69" s="5" t="s">
        <v>1155</v>
      </c>
      <c r="C69" s="5" t="s">
        <v>13</v>
      </c>
      <c r="D69" s="5" t="s">
        <v>1093</v>
      </c>
      <c r="E69" s="5" t="s">
        <v>15</v>
      </c>
      <c r="F69" s="5" t="s">
        <v>16</v>
      </c>
      <c r="G69" s="5" t="s">
        <v>147</v>
      </c>
      <c r="H69" s="5" t="s">
        <v>25</v>
      </c>
      <c r="I69" s="5" t="s">
        <v>1258</v>
      </c>
      <c r="J69" s="5"/>
      <c r="K69" s="5"/>
      <c r="L69" s="5" t="s">
        <v>1272</v>
      </c>
      <c r="M69" s="10">
        <v>6</v>
      </c>
      <c r="N69" s="5" t="s">
        <v>20</v>
      </c>
      <c r="O69" s="5" t="s">
        <v>21</v>
      </c>
    </row>
    <row r="70" spans="1:15" x14ac:dyDescent="0.25">
      <c r="A70" s="4" t="str">
        <f>HYPERLINK("https://nddot-ixmultiasset.biprod.cloud/#/asset/inventory/nbibridges/27", "39-124-41.0")</f>
        <v>39-124-41.0</v>
      </c>
      <c r="B70" s="5" t="s">
        <v>22</v>
      </c>
      <c r="C70" s="5" t="s">
        <v>13</v>
      </c>
      <c r="D70" s="5" t="s">
        <v>23</v>
      </c>
      <c r="E70" s="5" t="s">
        <v>15</v>
      </c>
      <c r="F70" s="5" t="s">
        <v>16</v>
      </c>
      <c r="G70" s="5" t="s">
        <v>24</v>
      </c>
      <c r="H70" s="5" t="s">
        <v>25</v>
      </c>
      <c r="I70" s="5" t="s">
        <v>1276</v>
      </c>
      <c r="J70" s="5"/>
      <c r="K70" s="5" t="s">
        <v>19</v>
      </c>
      <c r="L70" s="5" t="s">
        <v>1272</v>
      </c>
      <c r="M70" s="10">
        <v>6</v>
      </c>
      <c r="N70" s="5" t="s">
        <v>20</v>
      </c>
      <c r="O70" s="5" t="s">
        <v>21</v>
      </c>
    </row>
    <row r="71" spans="1:15" x14ac:dyDescent="0.25">
      <c r="A71" s="2" t="str">
        <f>HYPERLINK("https://nddot-ixmultiasset.biprod.cloud/#/asset/inventory/nbibridges/899", "39-127-35.0")</f>
        <v>39-127-35.0</v>
      </c>
      <c r="B71" s="3" t="s">
        <v>304</v>
      </c>
      <c r="C71" s="3" t="s">
        <v>13</v>
      </c>
      <c r="D71" s="3" t="s">
        <v>23</v>
      </c>
      <c r="E71" s="3" t="s">
        <v>15</v>
      </c>
      <c r="F71" s="3" t="s">
        <v>16</v>
      </c>
      <c r="G71" s="3" t="s">
        <v>66</v>
      </c>
      <c r="H71" s="3" t="s">
        <v>25</v>
      </c>
      <c r="I71" s="3" t="s">
        <v>1252</v>
      </c>
      <c r="J71" s="3"/>
      <c r="K71" s="3"/>
      <c r="L71" s="3" t="s">
        <v>1272</v>
      </c>
      <c r="M71" s="9">
        <v>6</v>
      </c>
      <c r="N71" s="3" t="s">
        <v>20</v>
      </c>
      <c r="O71" s="3" t="s">
        <v>21</v>
      </c>
    </row>
    <row r="72" spans="1:15" x14ac:dyDescent="0.25">
      <c r="A72" s="2" t="str">
        <f>HYPERLINK("https://nddot-ixmultiasset.biprod.cloud/#/asset/inventory/nbibridges/3013", "39-128-36.0")</f>
        <v>39-128-36.0</v>
      </c>
      <c r="B72" s="3" t="s">
        <v>790</v>
      </c>
      <c r="C72" s="3" t="s">
        <v>13</v>
      </c>
      <c r="D72" s="3" t="s">
        <v>23</v>
      </c>
      <c r="E72" s="3" t="s">
        <v>15</v>
      </c>
      <c r="F72" s="3" t="s">
        <v>16</v>
      </c>
      <c r="G72" s="3" t="s">
        <v>126</v>
      </c>
      <c r="H72" s="3" t="s">
        <v>25</v>
      </c>
      <c r="I72" s="3" t="s">
        <v>1252</v>
      </c>
      <c r="J72" s="3"/>
      <c r="K72" s="3"/>
      <c r="L72" s="3" t="s">
        <v>1272</v>
      </c>
      <c r="M72" s="9">
        <v>6</v>
      </c>
      <c r="N72" s="3" t="s">
        <v>20</v>
      </c>
      <c r="O72" s="3" t="s">
        <v>21</v>
      </c>
    </row>
    <row r="73" spans="1:15" x14ac:dyDescent="0.25">
      <c r="A73" s="2" t="str">
        <f>HYPERLINK("https://nddot-ixmultiasset.biprod.cloud/#/asset/inventory/nbibridges/2557", "39-128-43.0")</f>
        <v>39-128-43.0</v>
      </c>
      <c r="B73" s="3" t="s">
        <v>701</v>
      </c>
      <c r="C73" s="3" t="s">
        <v>13</v>
      </c>
      <c r="D73" s="3" t="s">
        <v>89</v>
      </c>
      <c r="E73" s="3" t="s">
        <v>702</v>
      </c>
      <c r="F73" s="3" t="s">
        <v>16</v>
      </c>
      <c r="G73" s="3" t="s">
        <v>433</v>
      </c>
      <c r="H73" s="3" t="s">
        <v>25</v>
      </c>
      <c r="I73" s="3" t="s">
        <v>1258</v>
      </c>
      <c r="J73" s="3"/>
      <c r="K73" s="3"/>
      <c r="L73" s="3" t="s">
        <v>1272</v>
      </c>
      <c r="M73" s="9">
        <v>6</v>
      </c>
      <c r="N73" s="3" t="s">
        <v>20</v>
      </c>
      <c r="O73" s="3" t="s">
        <v>21</v>
      </c>
    </row>
    <row r="74" spans="1:15" x14ac:dyDescent="0.25">
      <c r="A74" s="4" t="str">
        <f>HYPERLINK("https://nddot-ixmultiasset.biprod.cloud/#/asset/inventory/nbibridges/3509", "39-128-44.0")</f>
        <v>39-128-44.0</v>
      </c>
      <c r="B74" s="5" t="s">
        <v>889</v>
      </c>
      <c r="C74" s="5" t="s">
        <v>13</v>
      </c>
      <c r="D74" s="5" t="s">
        <v>890</v>
      </c>
      <c r="E74" s="5" t="s">
        <v>15</v>
      </c>
      <c r="F74" s="5" t="s">
        <v>16</v>
      </c>
      <c r="G74" s="5" t="s">
        <v>46</v>
      </c>
      <c r="H74" s="5" t="s">
        <v>18</v>
      </c>
      <c r="I74" s="5" t="s">
        <v>1258</v>
      </c>
      <c r="J74" s="5"/>
      <c r="K74" s="5" t="s">
        <v>19</v>
      </c>
      <c r="L74" s="5" t="s">
        <v>1272</v>
      </c>
      <c r="M74" s="10">
        <v>6</v>
      </c>
      <c r="N74" s="5" t="s">
        <v>20</v>
      </c>
      <c r="O74" s="5" t="s">
        <v>21</v>
      </c>
    </row>
    <row r="75" spans="1:15" x14ac:dyDescent="0.25">
      <c r="A75" s="4" t="str">
        <f>HYPERLINK("https://nddot-ixmultiasset.biprod.cloud/#/asset/inventory/nbibridges/3646", "39-129-43.0")</f>
        <v>39-129-43.0</v>
      </c>
      <c r="B75" s="5" t="s">
        <v>923</v>
      </c>
      <c r="C75" s="5" t="s">
        <v>13</v>
      </c>
      <c r="D75" s="5" t="s">
        <v>890</v>
      </c>
      <c r="E75" s="5" t="s">
        <v>15</v>
      </c>
      <c r="F75" s="5" t="s">
        <v>16</v>
      </c>
      <c r="G75" s="5" t="s">
        <v>46</v>
      </c>
      <c r="H75" s="5" t="s">
        <v>25</v>
      </c>
      <c r="I75" s="5" t="s">
        <v>1277</v>
      </c>
      <c r="J75" s="5"/>
      <c r="K75" s="5" t="s">
        <v>19</v>
      </c>
      <c r="L75" s="5" t="s">
        <v>1272</v>
      </c>
      <c r="M75" s="10">
        <v>6</v>
      </c>
      <c r="N75" s="5" t="s">
        <v>20</v>
      </c>
      <c r="O75" s="5" t="s">
        <v>21</v>
      </c>
    </row>
    <row r="76" spans="1:15" x14ac:dyDescent="0.25">
      <c r="A76" s="2" t="str">
        <f>HYPERLINK("https://nddot-ixmultiasset.biprod.cloud/#/asset/inventory/nbibridges/3851", "39-130-43.0")</f>
        <v>39-130-43.0</v>
      </c>
      <c r="B76" s="3" t="s">
        <v>959</v>
      </c>
      <c r="C76" s="3" t="s">
        <v>13</v>
      </c>
      <c r="D76" s="3" t="s">
        <v>240</v>
      </c>
      <c r="E76" s="3" t="s">
        <v>15</v>
      </c>
      <c r="F76" s="3" t="s">
        <v>16</v>
      </c>
      <c r="G76" s="3" t="s">
        <v>46</v>
      </c>
      <c r="H76" s="3" t="s">
        <v>18</v>
      </c>
      <c r="I76" s="3" t="s">
        <v>1274</v>
      </c>
      <c r="J76" s="3"/>
      <c r="K76" s="3" t="s">
        <v>19</v>
      </c>
      <c r="L76" s="3" t="s">
        <v>1272</v>
      </c>
      <c r="M76" s="9">
        <v>6</v>
      </c>
      <c r="N76" s="3" t="s">
        <v>20</v>
      </c>
      <c r="O76" s="3" t="s">
        <v>74</v>
      </c>
    </row>
    <row r="77" spans="1:15" x14ac:dyDescent="0.25">
      <c r="A77" s="2" t="str">
        <f>HYPERLINK("https://nddot-ixmultiasset.biprod.cloud/#/asset/inventory/nbibridges/4884", "39-133-43.0")</f>
        <v>39-133-43.0</v>
      </c>
      <c r="B77" s="3" t="s">
        <v>1132</v>
      </c>
      <c r="C77" s="3" t="s">
        <v>13</v>
      </c>
      <c r="D77" s="3" t="s">
        <v>128</v>
      </c>
      <c r="E77" s="3" t="s">
        <v>15</v>
      </c>
      <c r="F77" s="3" t="s">
        <v>16</v>
      </c>
      <c r="G77" s="3" t="s">
        <v>71</v>
      </c>
      <c r="H77" s="3" t="s">
        <v>25</v>
      </c>
      <c r="I77" s="3" t="s">
        <v>1277</v>
      </c>
      <c r="J77" s="3"/>
      <c r="K77" s="3" t="s">
        <v>19</v>
      </c>
      <c r="L77" s="3" t="s">
        <v>1272</v>
      </c>
      <c r="M77" s="9">
        <v>6</v>
      </c>
      <c r="N77" s="3" t="s">
        <v>20</v>
      </c>
      <c r="O77" s="3" t="s">
        <v>21</v>
      </c>
    </row>
    <row r="78" spans="1:15" x14ac:dyDescent="0.25">
      <c r="A78" s="2" t="str">
        <f>HYPERLINK("https://nddot-ixmultiasset.biprod.cloud/#/asset/inventory/nbibridges/253", "39-133-45.0")</f>
        <v>39-133-45.0</v>
      </c>
      <c r="B78" s="3" t="s">
        <v>127</v>
      </c>
      <c r="C78" s="3" t="s">
        <v>13</v>
      </c>
      <c r="D78" s="3" t="s">
        <v>128</v>
      </c>
      <c r="E78" s="3" t="s">
        <v>15</v>
      </c>
      <c r="F78" s="3" t="s">
        <v>16</v>
      </c>
      <c r="G78" s="3" t="s">
        <v>71</v>
      </c>
      <c r="H78" s="3" t="s">
        <v>18</v>
      </c>
      <c r="I78" s="3" t="s">
        <v>1277</v>
      </c>
      <c r="J78" s="3"/>
      <c r="K78" s="3" t="s">
        <v>19</v>
      </c>
      <c r="L78" s="3" t="s">
        <v>1272</v>
      </c>
      <c r="M78" s="9">
        <v>6</v>
      </c>
      <c r="N78" s="3" t="s">
        <v>121</v>
      </c>
      <c r="O78" s="3" t="s">
        <v>21</v>
      </c>
    </row>
    <row r="79" spans="1:15" x14ac:dyDescent="0.25">
      <c r="A79" s="2" t="str">
        <f>HYPERLINK("https://nddot-ixmultiasset.biprod.cloud/#/asset/inventory/nbibridges/627", "39-133-45.1")</f>
        <v>39-133-45.1</v>
      </c>
      <c r="B79" s="3" t="s">
        <v>243</v>
      </c>
      <c r="C79" s="3" t="s">
        <v>13</v>
      </c>
      <c r="D79" s="3" t="s">
        <v>128</v>
      </c>
      <c r="E79" s="3" t="s">
        <v>15</v>
      </c>
      <c r="F79" s="3" t="s">
        <v>16</v>
      </c>
      <c r="G79" s="3" t="s">
        <v>100</v>
      </c>
      <c r="H79" s="3" t="s">
        <v>25</v>
      </c>
      <c r="I79" s="3" t="s">
        <v>1258</v>
      </c>
      <c r="J79" s="3"/>
      <c r="K79" s="3" t="s">
        <v>19</v>
      </c>
      <c r="L79" s="3" t="s">
        <v>1272</v>
      </c>
      <c r="M79" s="9">
        <v>6</v>
      </c>
      <c r="N79" s="3" t="s">
        <v>20</v>
      </c>
      <c r="O79" s="3" t="s">
        <v>21</v>
      </c>
    </row>
    <row r="80" spans="1:15" x14ac:dyDescent="0.25">
      <c r="A80" s="2" t="str">
        <f>HYPERLINK("https://nddot-ixmultiasset.biprod.cloud/#/asset/inventory/nbibridges/1261", "39-133-46.0")</f>
        <v>39-133-46.0</v>
      </c>
      <c r="B80" s="3" t="s">
        <v>414</v>
      </c>
      <c r="C80" s="3" t="s">
        <v>13</v>
      </c>
      <c r="D80" s="3" t="s">
        <v>415</v>
      </c>
      <c r="E80" s="3" t="s">
        <v>416</v>
      </c>
      <c r="F80" s="3" t="s">
        <v>16</v>
      </c>
      <c r="G80" s="3" t="s">
        <v>162</v>
      </c>
      <c r="H80" s="3" t="s">
        <v>25</v>
      </c>
      <c r="I80" s="3" t="s">
        <v>1258</v>
      </c>
      <c r="J80" s="3"/>
      <c r="K80" s="3"/>
      <c r="L80" s="3" t="s">
        <v>1272</v>
      </c>
      <c r="M80" s="9">
        <v>6</v>
      </c>
      <c r="N80" s="3" t="s">
        <v>20</v>
      </c>
      <c r="O80" s="3" t="s">
        <v>21</v>
      </c>
    </row>
    <row r="81" spans="1:15" x14ac:dyDescent="0.25">
      <c r="A81" s="4" t="str">
        <f>HYPERLINK("https://nddot-ixmultiasset.biprod.cloud/#/asset/inventory/nbibridges/2025", "41-122-18.0")</f>
        <v>41-122-18.0</v>
      </c>
      <c r="B81" s="5" t="s">
        <v>598</v>
      </c>
      <c r="C81" s="5" t="s">
        <v>33</v>
      </c>
      <c r="D81" s="5" t="s">
        <v>14</v>
      </c>
      <c r="E81" s="5" t="s">
        <v>15</v>
      </c>
      <c r="F81" s="5" t="s">
        <v>16</v>
      </c>
      <c r="G81" s="5" t="s">
        <v>140</v>
      </c>
      <c r="H81" s="5" t="s">
        <v>18</v>
      </c>
      <c r="I81" s="5" t="s">
        <v>1258</v>
      </c>
      <c r="J81" s="5"/>
      <c r="K81" s="5" t="s">
        <v>19</v>
      </c>
      <c r="L81" s="5" t="s">
        <v>1272</v>
      </c>
      <c r="M81" s="10">
        <v>6</v>
      </c>
      <c r="N81" s="5" t="s">
        <v>20</v>
      </c>
      <c r="O81" s="5" t="s">
        <v>21</v>
      </c>
    </row>
    <row r="82" spans="1:15" x14ac:dyDescent="0.25">
      <c r="A82" s="2" t="str">
        <f>HYPERLINK("https://nddot-ixmultiasset.biprod.cloud/#/asset/inventory/nbibridges/2452", "41-122-23.0")</f>
        <v>41-122-23.0</v>
      </c>
      <c r="B82" s="3" t="s">
        <v>690</v>
      </c>
      <c r="C82" s="3" t="s">
        <v>33</v>
      </c>
      <c r="D82" s="3" t="s">
        <v>294</v>
      </c>
      <c r="E82" s="3" t="s">
        <v>15</v>
      </c>
      <c r="F82" s="3" t="s">
        <v>16</v>
      </c>
      <c r="G82" s="3" t="s">
        <v>190</v>
      </c>
      <c r="H82" s="3" t="s">
        <v>25</v>
      </c>
      <c r="I82" s="3" t="s">
        <v>1276</v>
      </c>
      <c r="J82" s="3"/>
      <c r="K82" s="3" t="s">
        <v>202</v>
      </c>
      <c r="L82" s="3" t="s">
        <v>1272</v>
      </c>
      <c r="M82" s="9">
        <v>6</v>
      </c>
      <c r="N82" s="3" t="s">
        <v>20</v>
      </c>
      <c r="O82" s="3" t="s">
        <v>21</v>
      </c>
    </row>
    <row r="83" spans="1:15" x14ac:dyDescent="0.25">
      <c r="A83" s="4" t="str">
        <f>HYPERLINK("https://nddot-ixmultiasset.biprod.cloud/#/asset/inventory/nbibridges/2350", "41-127-03.0")</f>
        <v>41-127-03.0</v>
      </c>
      <c r="B83" s="5" t="s">
        <v>666</v>
      </c>
      <c r="C83" s="5" t="s">
        <v>33</v>
      </c>
      <c r="D83" s="5" t="s">
        <v>667</v>
      </c>
      <c r="E83" s="5" t="s">
        <v>15</v>
      </c>
      <c r="F83" s="5" t="s">
        <v>16</v>
      </c>
      <c r="G83" s="5" t="s">
        <v>100</v>
      </c>
      <c r="H83" s="5" t="s">
        <v>25</v>
      </c>
      <c r="I83" s="5" t="s">
        <v>1282</v>
      </c>
      <c r="J83" s="5"/>
      <c r="K83" s="5" t="s">
        <v>202</v>
      </c>
      <c r="L83" s="5" t="s">
        <v>1272</v>
      </c>
      <c r="M83" s="10">
        <v>6</v>
      </c>
      <c r="N83" s="5" t="s">
        <v>20</v>
      </c>
      <c r="O83" s="5" t="s">
        <v>21</v>
      </c>
    </row>
    <row r="84" spans="1:15" x14ac:dyDescent="0.25">
      <c r="A84" s="4" t="str">
        <f>HYPERLINK("https://nddot-ixmultiasset.biprod.cloud/#/asset/inventory/nbibridges/3214", "41-129-23.0")</f>
        <v>41-129-23.0</v>
      </c>
      <c r="B84" s="5" t="s">
        <v>820</v>
      </c>
      <c r="C84" s="5" t="s">
        <v>33</v>
      </c>
      <c r="D84" s="5" t="s">
        <v>151</v>
      </c>
      <c r="E84" s="5" t="s">
        <v>15</v>
      </c>
      <c r="F84" s="5" t="s">
        <v>16</v>
      </c>
      <c r="G84" s="5" t="s">
        <v>46</v>
      </c>
      <c r="H84" s="5" t="s">
        <v>18</v>
      </c>
      <c r="I84" s="5" t="s">
        <v>1258</v>
      </c>
      <c r="J84" s="5"/>
      <c r="K84" s="5" t="s">
        <v>19</v>
      </c>
      <c r="L84" s="5" t="s">
        <v>1272</v>
      </c>
      <c r="M84" s="10">
        <v>6</v>
      </c>
      <c r="N84" s="5" t="s">
        <v>20</v>
      </c>
      <c r="O84" s="5" t="s">
        <v>21</v>
      </c>
    </row>
    <row r="85" spans="1:15" x14ac:dyDescent="0.25">
      <c r="A85" s="2" t="str">
        <f>HYPERLINK("https://nddot-ixmultiasset.biprod.cloud/#/asset/inventory/nbibridges/423", "41-130-15.1")</f>
        <v>41-130-15.1</v>
      </c>
      <c r="B85" s="3" t="s">
        <v>189</v>
      </c>
      <c r="C85" s="3" t="s">
        <v>33</v>
      </c>
      <c r="D85" s="3" t="s">
        <v>14</v>
      </c>
      <c r="E85" s="3" t="s">
        <v>15</v>
      </c>
      <c r="F85" s="3" t="s">
        <v>16</v>
      </c>
      <c r="G85" s="3" t="s">
        <v>190</v>
      </c>
      <c r="H85" s="3" t="s">
        <v>25</v>
      </c>
      <c r="I85" s="3" t="s">
        <v>1258</v>
      </c>
      <c r="J85" s="3"/>
      <c r="K85" s="3" t="s">
        <v>19</v>
      </c>
      <c r="L85" s="3" t="s">
        <v>1272</v>
      </c>
      <c r="M85" s="9">
        <v>6</v>
      </c>
      <c r="N85" s="3" t="s">
        <v>20</v>
      </c>
      <c r="O85" s="3" t="s">
        <v>21</v>
      </c>
    </row>
    <row r="86" spans="1:15" x14ac:dyDescent="0.25">
      <c r="A86" s="2" t="str">
        <f>HYPERLINK("https://nddot-ixmultiasset.biprod.cloud/#/asset/inventory/nbibridges/1057", "41-130-16.0")</f>
        <v>41-130-16.0</v>
      </c>
      <c r="B86" s="3" t="s">
        <v>361</v>
      </c>
      <c r="C86" s="3" t="s">
        <v>33</v>
      </c>
      <c r="D86" s="3" t="s">
        <v>14</v>
      </c>
      <c r="E86" s="3" t="s">
        <v>15</v>
      </c>
      <c r="F86" s="3" t="s">
        <v>16</v>
      </c>
      <c r="G86" s="3" t="s">
        <v>338</v>
      </c>
      <c r="H86" s="3" t="s">
        <v>25</v>
      </c>
      <c r="I86" s="3" t="s">
        <v>1252</v>
      </c>
      <c r="J86" s="3"/>
      <c r="K86" s="3"/>
      <c r="L86" s="3" t="s">
        <v>1272</v>
      </c>
      <c r="M86" s="9">
        <v>6</v>
      </c>
      <c r="N86" s="3" t="s">
        <v>20</v>
      </c>
      <c r="O86" s="3" t="s">
        <v>21</v>
      </c>
    </row>
    <row r="87" spans="1:15" x14ac:dyDescent="0.25">
      <c r="A87" s="2" t="str">
        <f>HYPERLINK("https://nddot-ixmultiasset.biprod.cloud/#/asset/inventory/nbibridges/145", "41-132-24.0")</f>
        <v>41-132-24.0</v>
      </c>
      <c r="B87" s="3" t="s">
        <v>82</v>
      </c>
      <c r="C87" s="3" t="s">
        <v>33</v>
      </c>
      <c r="D87" s="3" t="s">
        <v>83</v>
      </c>
      <c r="E87" s="3" t="s">
        <v>15</v>
      </c>
      <c r="F87" s="3" t="s">
        <v>16</v>
      </c>
      <c r="G87" s="3" t="s">
        <v>84</v>
      </c>
      <c r="H87" s="3" t="s">
        <v>25</v>
      </c>
      <c r="I87" s="3" t="s">
        <v>1252</v>
      </c>
      <c r="J87" s="3"/>
      <c r="K87" s="3"/>
      <c r="L87" s="3" t="s">
        <v>1272</v>
      </c>
      <c r="M87" s="9">
        <v>6</v>
      </c>
      <c r="N87" s="3" t="s">
        <v>20</v>
      </c>
      <c r="O87" s="3" t="s">
        <v>21</v>
      </c>
    </row>
    <row r="88" spans="1:15" x14ac:dyDescent="0.25">
      <c r="A88" s="4" t="str">
        <f>HYPERLINK("https://nddot-ixmultiasset.biprod.cloud/#/asset/inventory/nbibridges/729", "41-135-08.0")</f>
        <v>41-135-08.0</v>
      </c>
      <c r="B88" s="5" t="s">
        <v>267</v>
      </c>
      <c r="C88" s="5" t="s">
        <v>33</v>
      </c>
      <c r="D88" s="5" t="s">
        <v>14</v>
      </c>
      <c r="E88" s="5" t="s">
        <v>15</v>
      </c>
      <c r="F88" s="5" t="s">
        <v>16</v>
      </c>
      <c r="G88" s="5" t="s">
        <v>31</v>
      </c>
      <c r="H88" s="5" t="s">
        <v>25</v>
      </c>
      <c r="I88" s="5" t="s">
        <v>1262</v>
      </c>
      <c r="J88" s="5"/>
      <c r="K88" s="5"/>
      <c r="L88" s="5" t="s">
        <v>1272</v>
      </c>
      <c r="M88" s="10">
        <v>6</v>
      </c>
      <c r="N88" s="5" t="s">
        <v>20</v>
      </c>
      <c r="O88" s="5" t="s">
        <v>21</v>
      </c>
    </row>
    <row r="89" spans="1:15" x14ac:dyDescent="0.25">
      <c r="A89" s="4" t="str">
        <f>HYPERLINK("https://nddot-ixmultiasset.biprod.cloud/#/asset/inventory/nbibridges/1516", "41-136-24.1")</f>
        <v>41-136-24.1</v>
      </c>
      <c r="B89" s="5" t="s">
        <v>474</v>
      </c>
      <c r="C89" s="5" t="s">
        <v>33</v>
      </c>
      <c r="D89" s="5" t="s">
        <v>475</v>
      </c>
      <c r="E89" s="5" t="s">
        <v>55</v>
      </c>
      <c r="F89" s="5" t="s">
        <v>16</v>
      </c>
      <c r="G89" s="5" t="s">
        <v>258</v>
      </c>
      <c r="H89" s="5" t="s">
        <v>18</v>
      </c>
      <c r="I89" s="5" t="s">
        <v>1276</v>
      </c>
      <c r="J89" s="5" t="s">
        <v>476</v>
      </c>
      <c r="K89" s="5" t="s">
        <v>19</v>
      </c>
      <c r="L89" s="5" t="s">
        <v>1272</v>
      </c>
      <c r="M89" s="10">
        <v>6</v>
      </c>
      <c r="N89" s="5" t="s">
        <v>20</v>
      </c>
      <c r="O89" s="5" t="s">
        <v>21</v>
      </c>
    </row>
    <row r="90" spans="1:15" x14ac:dyDescent="0.25">
      <c r="A90" s="2" t="str">
        <f>HYPERLINK("https://nddot-ixmultiasset.biprod.cloud/#/asset/inventory/nbibridges/5105", "49-112-14.2")</f>
        <v>49-112-14.2</v>
      </c>
      <c r="B90" s="3" t="s">
        <v>1166</v>
      </c>
      <c r="C90" s="3" t="s">
        <v>117</v>
      </c>
      <c r="D90" s="3" t="s">
        <v>167</v>
      </c>
      <c r="E90" s="3" t="s">
        <v>1167</v>
      </c>
      <c r="F90" s="3" t="s">
        <v>16</v>
      </c>
      <c r="G90" s="3" t="s">
        <v>358</v>
      </c>
      <c r="H90" s="3" t="s">
        <v>25</v>
      </c>
      <c r="I90" s="3" t="s">
        <v>1262</v>
      </c>
      <c r="J90" s="3"/>
      <c r="K90" s="3"/>
      <c r="L90" s="3" t="s">
        <v>1272</v>
      </c>
      <c r="M90" s="9">
        <v>6</v>
      </c>
      <c r="N90" s="3" t="s">
        <v>20</v>
      </c>
      <c r="O90" s="3" t="s">
        <v>21</v>
      </c>
    </row>
    <row r="91" spans="1:15" x14ac:dyDescent="0.25">
      <c r="A91" s="4" t="str">
        <f>HYPERLINK("https://nddot-ixmultiasset.biprod.cloud/#/asset/inventory/nbibridges/5106", "49-113-14.1")</f>
        <v>49-113-14.1</v>
      </c>
      <c r="B91" s="5" t="s">
        <v>1168</v>
      </c>
      <c r="C91" s="5" t="s">
        <v>117</v>
      </c>
      <c r="D91" s="5" t="s">
        <v>158</v>
      </c>
      <c r="E91" s="5" t="s">
        <v>1167</v>
      </c>
      <c r="F91" s="5" t="s">
        <v>16</v>
      </c>
      <c r="G91" s="5" t="s">
        <v>358</v>
      </c>
      <c r="H91" s="5" t="s">
        <v>25</v>
      </c>
      <c r="I91" s="5" t="s">
        <v>1262</v>
      </c>
      <c r="J91" s="5"/>
      <c r="K91" s="5"/>
      <c r="L91" s="5" t="s">
        <v>1272</v>
      </c>
      <c r="M91" s="10">
        <v>6</v>
      </c>
      <c r="N91" s="5" t="s">
        <v>20</v>
      </c>
      <c r="O91" s="5" t="s">
        <v>21</v>
      </c>
    </row>
    <row r="92" spans="1:15" x14ac:dyDescent="0.25">
      <c r="A92" s="4" t="str">
        <f>HYPERLINK("https://nddot-ixmultiasset.biprod.cloud/#/asset/inventory/nbibridges/3380", "09-110-40.0")</f>
        <v>09-110-40.0</v>
      </c>
      <c r="B92" s="5" t="s">
        <v>855</v>
      </c>
      <c r="C92" s="5" t="s">
        <v>41</v>
      </c>
      <c r="D92" s="5" t="s">
        <v>48</v>
      </c>
      <c r="E92" s="5" t="s">
        <v>15</v>
      </c>
      <c r="F92" s="5" t="s">
        <v>16</v>
      </c>
      <c r="G92" s="5" t="s">
        <v>174</v>
      </c>
      <c r="H92" s="5" t="s">
        <v>18</v>
      </c>
      <c r="I92" s="5" t="s">
        <v>1258</v>
      </c>
      <c r="J92" s="5"/>
      <c r="K92" s="5"/>
      <c r="L92" s="5" t="s">
        <v>1266</v>
      </c>
      <c r="M92" s="10">
        <v>7</v>
      </c>
      <c r="N92" s="5" t="s">
        <v>121</v>
      </c>
      <c r="O92" s="5" t="s">
        <v>21</v>
      </c>
    </row>
    <row r="93" spans="1:15" x14ac:dyDescent="0.25">
      <c r="A93" s="4" t="str">
        <f>HYPERLINK("https://nddot-ixmultiasset.biprod.cloud/#/asset/inventory/nbibridges/4948", "09-116-15.0")</f>
        <v>09-116-15.0</v>
      </c>
      <c r="B93" s="5" t="s">
        <v>1142</v>
      </c>
      <c r="C93" s="5" t="s">
        <v>41</v>
      </c>
      <c r="D93" s="5" t="s">
        <v>42</v>
      </c>
      <c r="E93" s="5" t="s">
        <v>15</v>
      </c>
      <c r="F93" s="5" t="s">
        <v>16</v>
      </c>
      <c r="G93" s="5" t="s">
        <v>258</v>
      </c>
      <c r="H93" s="5" t="s">
        <v>25</v>
      </c>
      <c r="I93" s="5" t="s">
        <v>1252</v>
      </c>
      <c r="J93" s="5"/>
      <c r="K93" s="5"/>
      <c r="L93" s="5" t="s">
        <v>1278</v>
      </c>
      <c r="M93" s="10">
        <v>7</v>
      </c>
      <c r="N93" s="5" t="s">
        <v>20</v>
      </c>
      <c r="O93" s="5" t="s">
        <v>21</v>
      </c>
    </row>
    <row r="94" spans="1:15" x14ac:dyDescent="0.25">
      <c r="A94" s="2" t="str">
        <f>HYPERLINK("https://nddot-ixmultiasset.biprod.cloud/#/asset/inventory/nbibridges/178", "09-116-20.0")</f>
        <v>09-116-20.0</v>
      </c>
      <c r="B94" s="3" t="s">
        <v>99</v>
      </c>
      <c r="C94" s="3" t="s">
        <v>41</v>
      </c>
      <c r="D94" s="3" t="s">
        <v>68</v>
      </c>
      <c r="E94" s="3" t="s">
        <v>15</v>
      </c>
      <c r="F94" s="3" t="s">
        <v>16</v>
      </c>
      <c r="G94" s="3" t="s">
        <v>100</v>
      </c>
      <c r="H94" s="3" t="s">
        <v>25</v>
      </c>
      <c r="I94" s="3" t="s">
        <v>1252</v>
      </c>
      <c r="J94" s="3"/>
      <c r="K94" s="3"/>
      <c r="L94" s="3" t="s">
        <v>1278</v>
      </c>
      <c r="M94" s="9">
        <v>7</v>
      </c>
      <c r="N94" s="3" t="s">
        <v>20</v>
      </c>
      <c r="O94" s="3" t="s">
        <v>21</v>
      </c>
    </row>
    <row r="95" spans="1:15" x14ac:dyDescent="0.25">
      <c r="A95" s="2" t="str">
        <f>HYPERLINK("https://nddot-ixmultiasset.biprod.cloud/#/asset/inventory/nbibridges/1919", "39-114-16.1")</f>
        <v>39-114-16.1</v>
      </c>
      <c r="B95" s="3" t="s">
        <v>565</v>
      </c>
      <c r="C95" s="3" t="s">
        <v>13</v>
      </c>
      <c r="D95" s="3" t="s">
        <v>60</v>
      </c>
      <c r="E95" s="3" t="s">
        <v>15</v>
      </c>
      <c r="F95" s="3" t="s">
        <v>16</v>
      </c>
      <c r="G95" s="3" t="s">
        <v>66</v>
      </c>
      <c r="H95" s="3" t="s">
        <v>25</v>
      </c>
      <c r="I95" s="3" t="s">
        <v>1252</v>
      </c>
      <c r="J95" s="3"/>
      <c r="K95" s="3"/>
      <c r="L95" s="3" t="s">
        <v>1278</v>
      </c>
      <c r="M95" s="9">
        <v>7</v>
      </c>
      <c r="N95" s="3" t="s">
        <v>20</v>
      </c>
      <c r="O95" s="3" t="s">
        <v>21</v>
      </c>
    </row>
    <row r="96" spans="1:15" x14ac:dyDescent="0.25">
      <c r="A96" s="4" t="str">
        <f>HYPERLINK("https://nddot-ixmultiasset.biprod.cloud/#/asset/inventory/nbibridges/1813", "39-114-19.0")</f>
        <v>39-114-19.0</v>
      </c>
      <c r="B96" s="5" t="s">
        <v>562</v>
      </c>
      <c r="C96" s="5" t="s">
        <v>13</v>
      </c>
      <c r="D96" s="5" t="s">
        <v>60</v>
      </c>
      <c r="E96" s="5" t="s">
        <v>15</v>
      </c>
      <c r="F96" s="5" t="s">
        <v>16</v>
      </c>
      <c r="G96" s="5" t="s">
        <v>93</v>
      </c>
      <c r="H96" s="5" t="s">
        <v>18</v>
      </c>
      <c r="I96" s="5" t="s">
        <v>1258</v>
      </c>
      <c r="J96" s="5"/>
      <c r="K96" s="5" t="s">
        <v>19</v>
      </c>
      <c r="L96" s="5" t="s">
        <v>1278</v>
      </c>
      <c r="M96" s="10">
        <v>7</v>
      </c>
      <c r="N96" s="5" t="s">
        <v>20</v>
      </c>
      <c r="O96" s="5" t="s">
        <v>21</v>
      </c>
    </row>
    <row r="97" spans="1:15" x14ac:dyDescent="0.25">
      <c r="A97" s="2" t="str">
        <f>HYPERLINK("https://nddot-ixmultiasset.biprod.cloud/#/asset/inventory/nbibridges/1938", "39-114-21.0")</f>
        <v>39-114-21.0</v>
      </c>
      <c r="B97" s="3" t="s">
        <v>46</v>
      </c>
      <c r="C97" s="3" t="s">
        <v>13</v>
      </c>
      <c r="D97" s="3" t="s">
        <v>60</v>
      </c>
      <c r="E97" s="3" t="s">
        <v>15</v>
      </c>
      <c r="F97" s="3" t="s">
        <v>16</v>
      </c>
      <c r="G97" s="3" t="s">
        <v>164</v>
      </c>
      <c r="H97" s="3" t="s">
        <v>25</v>
      </c>
      <c r="I97" s="3" t="s">
        <v>1252</v>
      </c>
      <c r="J97" s="3"/>
      <c r="K97" s="3"/>
      <c r="L97" s="3" t="s">
        <v>1278</v>
      </c>
      <c r="M97" s="9">
        <v>7</v>
      </c>
      <c r="N97" s="3" t="s">
        <v>20</v>
      </c>
      <c r="O97" s="3" t="s">
        <v>21</v>
      </c>
    </row>
    <row r="98" spans="1:15" x14ac:dyDescent="0.25">
      <c r="A98" s="2" t="str">
        <f>HYPERLINK("https://nddot-ixmultiasset.biprod.cloud/#/asset/inventory/nbibridges/1992", "39-115-21.0")</f>
        <v>39-115-21.0</v>
      </c>
      <c r="B98" s="3" t="s">
        <v>178</v>
      </c>
      <c r="C98" s="3" t="s">
        <v>13</v>
      </c>
      <c r="D98" s="3" t="s">
        <v>60</v>
      </c>
      <c r="E98" s="3" t="s">
        <v>15</v>
      </c>
      <c r="F98" s="3" t="s">
        <v>16</v>
      </c>
      <c r="G98" s="3" t="s">
        <v>400</v>
      </c>
      <c r="H98" s="3" t="s">
        <v>18</v>
      </c>
      <c r="I98" s="3" t="s">
        <v>1258</v>
      </c>
      <c r="J98" s="3"/>
      <c r="K98" s="3" t="s">
        <v>19</v>
      </c>
      <c r="L98" s="3" t="s">
        <v>1278</v>
      </c>
      <c r="M98" s="9">
        <v>7</v>
      </c>
      <c r="N98" s="3" t="s">
        <v>20</v>
      </c>
      <c r="O98" s="3" t="s">
        <v>21</v>
      </c>
    </row>
    <row r="99" spans="1:15" x14ac:dyDescent="0.25">
      <c r="A99" s="4" t="str">
        <f>HYPERLINK("https://nddot-ixmultiasset.biprod.cloud/#/asset/inventory/nbibridges/2213", "39-116-20.0")</f>
        <v>39-116-20.0</v>
      </c>
      <c r="B99" s="5" t="s">
        <v>639</v>
      </c>
      <c r="C99" s="5" t="s">
        <v>13</v>
      </c>
      <c r="D99" s="5" t="s">
        <v>60</v>
      </c>
      <c r="E99" s="5" t="s">
        <v>15</v>
      </c>
      <c r="F99" s="5" t="s">
        <v>16</v>
      </c>
      <c r="G99" s="5" t="s">
        <v>181</v>
      </c>
      <c r="H99" s="5" t="s">
        <v>18</v>
      </c>
      <c r="I99" s="5" t="s">
        <v>1258</v>
      </c>
      <c r="J99" s="5"/>
      <c r="K99" s="5" t="s">
        <v>19</v>
      </c>
      <c r="L99" s="5" t="s">
        <v>1278</v>
      </c>
      <c r="M99" s="10">
        <v>7</v>
      </c>
      <c r="N99" s="5" t="s">
        <v>20</v>
      </c>
      <c r="O99" s="5" t="s">
        <v>21</v>
      </c>
    </row>
    <row r="100" spans="1:15" x14ac:dyDescent="0.25">
      <c r="A100" s="2" t="str">
        <f>HYPERLINK("https://nddot-ixmultiasset.biprod.cloud/#/asset/inventory/nbibridges/2697", "39-116-21.0")</f>
        <v>39-116-21.0</v>
      </c>
      <c r="B100" s="3" t="s">
        <v>727</v>
      </c>
      <c r="C100" s="3" t="s">
        <v>13</v>
      </c>
      <c r="D100" s="3" t="s">
        <v>60</v>
      </c>
      <c r="E100" s="3" t="s">
        <v>15</v>
      </c>
      <c r="F100" s="3" t="s">
        <v>16</v>
      </c>
      <c r="G100" s="3" t="s">
        <v>632</v>
      </c>
      <c r="H100" s="3" t="s">
        <v>18</v>
      </c>
      <c r="I100" s="3" t="s">
        <v>1252</v>
      </c>
      <c r="J100" s="3"/>
      <c r="K100" s="3"/>
      <c r="L100" s="3" t="s">
        <v>1278</v>
      </c>
      <c r="M100" s="9">
        <v>7</v>
      </c>
      <c r="N100" s="3" t="s">
        <v>20</v>
      </c>
      <c r="O100" s="3" t="s">
        <v>21</v>
      </c>
    </row>
    <row r="101" spans="1:15" x14ac:dyDescent="0.25">
      <c r="A101" s="4" t="str">
        <f>HYPERLINK("https://nddot-ixmultiasset.biprod.cloud/#/asset/inventory/nbibridges/2794", "39-117-20.0")</f>
        <v>39-117-20.0</v>
      </c>
      <c r="B101" s="5" t="s">
        <v>751</v>
      </c>
      <c r="C101" s="5" t="s">
        <v>13</v>
      </c>
      <c r="D101" s="5" t="s">
        <v>60</v>
      </c>
      <c r="E101" s="5" t="s">
        <v>15</v>
      </c>
      <c r="F101" s="5" t="s">
        <v>16</v>
      </c>
      <c r="G101" s="5" t="s">
        <v>17</v>
      </c>
      <c r="H101" s="5" t="s">
        <v>18</v>
      </c>
      <c r="I101" s="5" t="s">
        <v>1258</v>
      </c>
      <c r="J101" s="5"/>
      <c r="K101" s="5" t="s">
        <v>19</v>
      </c>
      <c r="L101" s="5" t="s">
        <v>1278</v>
      </c>
      <c r="M101" s="10">
        <v>7</v>
      </c>
      <c r="N101" s="5" t="s">
        <v>20</v>
      </c>
      <c r="O101" s="5" t="s">
        <v>21</v>
      </c>
    </row>
    <row r="102" spans="1:15" x14ac:dyDescent="0.25">
      <c r="A102" s="4" t="str">
        <f>HYPERLINK("https://nddot-ixmultiasset.biprod.cloud/#/asset/inventory/nbibridges/2749", "39-117-21.0")</f>
        <v>39-117-21.0</v>
      </c>
      <c r="B102" s="5" t="s">
        <v>741</v>
      </c>
      <c r="C102" s="5" t="s">
        <v>13</v>
      </c>
      <c r="D102" s="5" t="s">
        <v>60</v>
      </c>
      <c r="E102" s="5" t="s">
        <v>15</v>
      </c>
      <c r="F102" s="5" t="s">
        <v>16</v>
      </c>
      <c r="G102" s="5" t="s">
        <v>24</v>
      </c>
      <c r="H102" s="5" t="s">
        <v>25</v>
      </c>
      <c r="I102" s="5" t="s">
        <v>1252</v>
      </c>
      <c r="J102" s="5"/>
      <c r="K102" s="5"/>
      <c r="L102" s="5" t="s">
        <v>1278</v>
      </c>
      <c r="M102" s="10">
        <v>7</v>
      </c>
      <c r="N102" s="5" t="s">
        <v>20</v>
      </c>
      <c r="O102" s="5" t="s">
        <v>21</v>
      </c>
    </row>
    <row r="103" spans="1:15" x14ac:dyDescent="0.25">
      <c r="A103" s="2" t="str">
        <f>HYPERLINK("https://nddot-ixmultiasset.biprod.cloud/#/asset/inventory/nbibridges/2311", "39-118-22.0")</f>
        <v>39-118-22.0</v>
      </c>
      <c r="B103" s="3" t="s">
        <v>658</v>
      </c>
      <c r="C103" s="3" t="s">
        <v>13</v>
      </c>
      <c r="D103" s="3" t="s">
        <v>60</v>
      </c>
      <c r="E103" s="3" t="s">
        <v>15</v>
      </c>
      <c r="F103" s="3" t="s">
        <v>16</v>
      </c>
      <c r="G103" s="3" t="s">
        <v>355</v>
      </c>
      <c r="H103" s="3" t="s">
        <v>18</v>
      </c>
      <c r="I103" s="3" t="s">
        <v>1258</v>
      </c>
      <c r="J103" s="3"/>
      <c r="K103" s="3" t="s">
        <v>19</v>
      </c>
      <c r="L103" s="3" t="s">
        <v>1278</v>
      </c>
      <c r="M103" s="9">
        <v>7</v>
      </c>
      <c r="N103" s="3" t="s">
        <v>20</v>
      </c>
      <c r="O103" s="3" t="s">
        <v>21</v>
      </c>
    </row>
    <row r="104" spans="1:15" x14ac:dyDescent="0.25">
      <c r="A104" s="2" t="str">
        <f>HYPERLINK("https://nddot-ixmultiasset.biprod.cloud/#/asset/inventory/nbibridges/2211", "39-119-11.0")</f>
        <v>39-119-11.0</v>
      </c>
      <c r="B104" s="3" t="s">
        <v>638</v>
      </c>
      <c r="C104" s="3" t="s">
        <v>13</v>
      </c>
      <c r="D104" s="3" t="s">
        <v>89</v>
      </c>
      <c r="E104" s="3" t="s">
        <v>15</v>
      </c>
      <c r="F104" s="3" t="s">
        <v>16</v>
      </c>
      <c r="G104" s="3" t="s">
        <v>176</v>
      </c>
      <c r="H104" s="3" t="s">
        <v>25</v>
      </c>
      <c r="I104" s="3" t="s">
        <v>1252</v>
      </c>
      <c r="J104" s="3"/>
      <c r="K104" s="3"/>
      <c r="L104" s="3" t="s">
        <v>1278</v>
      </c>
      <c r="M104" s="9">
        <v>7</v>
      </c>
      <c r="N104" s="3" t="s">
        <v>20</v>
      </c>
      <c r="O104" s="3" t="s">
        <v>21</v>
      </c>
    </row>
    <row r="105" spans="1:15" x14ac:dyDescent="0.25">
      <c r="A105" s="4" t="str">
        <f>HYPERLINK("https://nddot-ixmultiasset.biprod.cloud/#/asset/inventory/nbibridges/2449", "39-119-23.0")</f>
        <v>39-119-23.0</v>
      </c>
      <c r="B105" s="5" t="s">
        <v>689</v>
      </c>
      <c r="C105" s="5" t="s">
        <v>13</v>
      </c>
      <c r="D105" s="5" t="s">
        <v>60</v>
      </c>
      <c r="E105" s="5" t="s">
        <v>15</v>
      </c>
      <c r="F105" s="5" t="s">
        <v>16</v>
      </c>
      <c r="G105" s="5" t="s">
        <v>58</v>
      </c>
      <c r="H105" s="5" t="s">
        <v>25</v>
      </c>
      <c r="I105" s="5" t="s">
        <v>1252</v>
      </c>
      <c r="J105" s="5"/>
      <c r="K105" s="5"/>
      <c r="L105" s="5" t="s">
        <v>1278</v>
      </c>
      <c r="M105" s="10">
        <v>7</v>
      </c>
      <c r="N105" s="5" t="s">
        <v>20</v>
      </c>
      <c r="O105" s="5" t="s">
        <v>21</v>
      </c>
    </row>
    <row r="106" spans="1:15" x14ac:dyDescent="0.25">
      <c r="A106" s="4" t="str">
        <f>HYPERLINK("https://nddot-ixmultiasset.biprod.cloud/#/asset/inventory/nbibridges/3297", "39-119-24.1")</f>
        <v>39-119-24.1</v>
      </c>
      <c r="B106" s="5" t="s">
        <v>838</v>
      </c>
      <c r="C106" s="5" t="s">
        <v>13</v>
      </c>
      <c r="D106" s="5" t="s">
        <v>60</v>
      </c>
      <c r="E106" s="5" t="s">
        <v>15</v>
      </c>
      <c r="F106" s="5" t="s">
        <v>16</v>
      </c>
      <c r="G106" s="5" t="s">
        <v>100</v>
      </c>
      <c r="H106" s="5" t="s">
        <v>25</v>
      </c>
      <c r="I106" s="5" t="s">
        <v>1258</v>
      </c>
      <c r="J106" s="5"/>
      <c r="K106" s="5" t="s">
        <v>19</v>
      </c>
      <c r="L106" s="5" t="s">
        <v>1278</v>
      </c>
      <c r="M106" s="10">
        <v>7</v>
      </c>
      <c r="N106" s="5" t="s">
        <v>20</v>
      </c>
      <c r="O106" s="5" t="s">
        <v>21</v>
      </c>
    </row>
    <row r="107" spans="1:15" x14ac:dyDescent="0.25">
      <c r="A107" s="2" t="str">
        <f>HYPERLINK("https://nddot-ixmultiasset.biprod.cloud/#/asset/inventory/nbibridges/2970", "39-119-28.0")</f>
        <v>39-119-28.0</v>
      </c>
      <c r="B107" s="3" t="s">
        <v>786</v>
      </c>
      <c r="C107" s="3" t="s">
        <v>13</v>
      </c>
      <c r="D107" s="3" t="s">
        <v>60</v>
      </c>
      <c r="E107" s="3" t="s">
        <v>15</v>
      </c>
      <c r="F107" s="3" t="s">
        <v>16</v>
      </c>
      <c r="G107" s="3" t="s">
        <v>24</v>
      </c>
      <c r="H107" s="3" t="s">
        <v>18</v>
      </c>
      <c r="I107" s="3" t="s">
        <v>1276</v>
      </c>
      <c r="J107" s="3"/>
      <c r="K107" s="3" t="s">
        <v>19</v>
      </c>
      <c r="L107" s="3" t="s">
        <v>1278</v>
      </c>
      <c r="M107" s="9">
        <v>7</v>
      </c>
      <c r="N107" s="3" t="s">
        <v>20</v>
      </c>
      <c r="O107" s="3" t="s">
        <v>21</v>
      </c>
    </row>
    <row r="108" spans="1:15" x14ac:dyDescent="0.25">
      <c r="A108" s="4" t="str">
        <f>HYPERLINK("https://nddot-ixmultiasset.biprod.cloud/#/asset/inventory/nbibridges/3057", "39-119-28.1")</f>
        <v>39-119-28.1</v>
      </c>
      <c r="B108" s="5" t="s">
        <v>798</v>
      </c>
      <c r="C108" s="5" t="s">
        <v>13</v>
      </c>
      <c r="D108" s="5" t="s">
        <v>60</v>
      </c>
      <c r="E108" s="5" t="s">
        <v>15</v>
      </c>
      <c r="F108" s="5" t="s">
        <v>16</v>
      </c>
      <c r="G108" s="5" t="s">
        <v>103</v>
      </c>
      <c r="H108" s="5" t="s">
        <v>25</v>
      </c>
      <c r="I108" s="5" t="s">
        <v>1252</v>
      </c>
      <c r="J108" s="5"/>
      <c r="K108" s="5"/>
      <c r="L108" s="5" t="s">
        <v>1278</v>
      </c>
      <c r="M108" s="10">
        <v>7</v>
      </c>
      <c r="N108" s="5" t="s">
        <v>20</v>
      </c>
      <c r="O108" s="5" t="s">
        <v>21</v>
      </c>
    </row>
    <row r="109" spans="1:15" x14ac:dyDescent="0.25">
      <c r="A109" s="2" t="str">
        <f>HYPERLINK("https://nddot-ixmultiasset.biprod.cloud/#/asset/inventory/nbibridges/3424", "39-119-29.0")</f>
        <v>39-119-29.0</v>
      </c>
      <c r="B109" s="3" t="s">
        <v>865</v>
      </c>
      <c r="C109" s="3" t="s">
        <v>13</v>
      </c>
      <c r="D109" s="3" t="s">
        <v>60</v>
      </c>
      <c r="E109" s="3" t="s">
        <v>15</v>
      </c>
      <c r="F109" s="3" t="s">
        <v>16</v>
      </c>
      <c r="G109" s="3" t="s">
        <v>24</v>
      </c>
      <c r="H109" s="3" t="s">
        <v>25</v>
      </c>
      <c r="I109" s="3" t="s">
        <v>1276</v>
      </c>
      <c r="J109" s="3"/>
      <c r="K109" s="3" t="s">
        <v>19</v>
      </c>
      <c r="L109" s="3" t="s">
        <v>1278</v>
      </c>
      <c r="M109" s="9">
        <v>7</v>
      </c>
      <c r="N109" s="3" t="s">
        <v>20</v>
      </c>
      <c r="O109" s="3" t="s">
        <v>21</v>
      </c>
    </row>
    <row r="110" spans="1:15" x14ac:dyDescent="0.25">
      <c r="A110" s="2" t="str">
        <f>HYPERLINK("https://nddot-ixmultiasset.biprod.cloud/#/asset/inventory/nbibridges/3566", "39-120-25.0")</f>
        <v>39-120-25.0</v>
      </c>
      <c r="B110" s="3" t="s">
        <v>901</v>
      </c>
      <c r="C110" s="3" t="s">
        <v>13</v>
      </c>
      <c r="D110" s="3" t="s">
        <v>60</v>
      </c>
      <c r="E110" s="3" t="s">
        <v>15</v>
      </c>
      <c r="F110" s="3" t="s">
        <v>16</v>
      </c>
      <c r="G110" s="3" t="s">
        <v>113</v>
      </c>
      <c r="H110" s="3" t="s">
        <v>25</v>
      </c>
      <c r="I110" s="3" t="s">
        <v>1262</v>
      </c>
      <c r="J110" s="3"/>
      <c r="K110" s="3"/>
      <c r="L110" s="3" t="s">
        <v>1278</v>
      </c>
      <c r="M110" s="9">
        <v>7</v>
      </c>
      <c r="N110" s="3" t="s">
        <v>20</v>
      </c>
      <c r="O110" s="3" t="s">
        <v>21</v>
      </c>
    </row>
    <row r="111" spans="1:15" x14ac:dyDescent="0.25">
      <c r="A111" s="4" t="str">
        <f>HYPERLINK("https://nddot-ixmultiasset.biprod.cloud/#/asset/inventory/nbibridges/3707", "39-121-14.1")</f>
        <v>39-121-14.1</v>
      </c>
      <c r="B111" s="5" t="s">
        <v>934</v>
      </c>
      <c r="C111" s="5" t="s">
        <v>13</v>
      </c>
      <c r="D111" s="5" t="s">
        <v>269</v>
      </c>
      <c r="E111" s="5" t="s">
        <v>15</v>
      </c>
      <c r="F111" s="5" t="s">
        <v>16</v>
      </c>
      <c r="G111" s="5" t="s">
        <v>24</v>
      </c>
      <c r="H111" s="5" t="s">
        <v>25</v>
      </c>
      <c r="I111" s="5" t="s">
        <v>1277</v>
      </c>
      <c r="J111" s="5"/>
      <c r="K111" s="5" t="s">
        <v>19</v>
      </c>
      <c r="L111" s="5" t="s">
        <v>1278</v>
      </c>
      <c r="M111" s="10">
        <v>7</v>
      </c>
      <c r="N111" s="5" t="s">
        <v>20</v>
      </c>
      <c r="O111" s="5" t="s">
        <v>21</v>
      </c>
    </row>
    <row r="112" spans="1:15" x14ac:dyDescent="0.25">
      <c r="A112" s="2" t="str">
        <f>HYPERLINK("https://nddot-ixmultiasset.biprod.cloud/#/asset/inventory/nbibridges/4326", "39-121-28.0")</f>
        <v>39-121-28.0</v>
      </c>
      <c r="B112" s="3" t="s">
        <v>1030</v>
      </c>
      <c r="C112" s="3" t="s">
        <v>13</v>
      </c>
      <c r="D112" s="3" t="s">
        <v>60</v>
      </c>
      <c r="E112" s="3" t="s">
        <v>15</v>
      </c>
      <c r="F112" s="3" t="s">
        <v>16</v>
      </c>
      <c r="G112" s="3" t="s">
        <v>181</v>
      </c>
      <c r="H112" s="3" t="s">
        <v>25</v>
      </c>
      <c r="I112" s="3" t="s">
        <v>1258</v>
      </c>
      <c r="J112" s="3"/>
      <c r="K112" s="3" t="s">
        <v>19</v>
      </c>
      <c r="L112" s="3" t="s">
        <v>1278</v>
      </c>
      <c r="M112" s="9">
        <v>7</v>
      </c>
      <c r="N112" s="3" t="s">
        <v>20</v>
      </c>
      <c r="O112" s="3" t="s">
        <v>21</v>
      </c>
    </row>
    <row r="113" spans="1:15" x14ac:dyDescent="0.25">
      <c r="A113" s="4" t="str">
        <f>HYPERLINK("https://nddot-ixmultiasset.biprod.cloud/#/asset/inventory/nbibridges/42", "39-122-04.0")</f>
        <v>39-122-04.0</v>
      </c>
      <c r="B113" s="5" t="s">
        <v>30</v>
      </c>
      <c r="C113" s="5" t="s">
        <v>13</v>
      </c>
      <c r="D113" s="5" t="s">
        <v>14</v>
      </c>
      <c r="E113" s="5" t="s">
        <v>15</v>
      </c>
      <c r="F113" s="5" t="s">
        <v>16</v>
      </c>
      <c r="G113" s="5" t="s">
        <v>31</v>
      </c>
      <c r="H113" s="5" t="s">
        <v>25</v>
      </c>
      <c r="I113" s="5" t="s">
        <v>1262</v>
      </c>
      <c r="J113" s="5"/>
      <c r="K113" s="5"/>
      <c r="L113" s="5" t="s">
        <v>1278</v>
      </c>
      <c r="M113" s="10">
        <v>7</v>
      </c>
      <c r="N113" s="5" t="s">
        <v>20</v>
      </c>
      <c r="O113" s="5" t="s">
        <v>21</v>
      </c>
    </row>
    <row r="114" spans="1:15" x14ac:dyDescent="0.25">
      <c r="A114" s="2" t="str">
        <f>HYPERLINK("https://nddot-ixmultiasset.biprod.cloud/#/asset/inventory/nbibridges/201", "39-122-06.0")</f>
        <v>39-122-06.0</v>
      </c>
      <c r="B114" s="3" t="s">
        <v>110</v>
      </c>
      <c r="C114" s="3" t="s">
        <v>13</v>
      </c>
      <c r="D114" s="3" t="s">
        <v>14</v>
      </c>
      <c r="E114" s="3" t="s">
        <v>15</v>
      </c>
      <c r="F114" s="3" t="s">
        <v>16</v>
      </c>
      <c r="G114" s="3" t="s">
        <v>52</v>
      </c>
      <c r="H114" s="3" t="s">
        <v>25</v>
      </c>
      <c r="I114" s="3" t="s">
        <v>1262</v>
      </c>
      <c r="J114" s="3"/>
      <c r="K114" s="3"/>
      <c r="L114" s="3" t="s">
        <v>1278</v>
      </c>
      <c r="M114" s="9">
        <v>7</v>
      </c>
      <c r="N114" s="3" t="s">
        <v>20</v>
      </c>
      <c r="O114" s="3" t="s">
        <v>21</v>
      </c>
    </row>
    <row r="115" spans="1:15" x14ac:dyDescent="0.25">
      <c r="A115" s="4" t="str">
        <f>HYPERLINK("https://nddot-ixmultiasset.biprod.cloud/#/asset/inventory/nbibridges/250", "39-122-08.0")</f>
        <v>39-122-08.0</v>
      </c>
      <c r="B115" s="5" t="s">
        <v>125</v>
      </c>
      <c r="C115" s="5" t="s">
        <v>13</v>
      </c>
      <c r="D115" s="5" t="s">
        <v>14</v>
      </c>
      <c r="E115" s="5" t="s">
        <v>15</v>
      </c>
      <c r="F115" s="5" t="s">
        <v>16</v>
      </c>
      <c r="G115" s="5" t="s">
        <v>126</v>
      </c>
      <c r="H115" s="5" t="s">
        <v>25</v>
      </c>
      <c r="I115" s="5" t="s">
        <v>1262</v>
      </c>
      <c r="J115" s="5"/>
      <c r="K115" s="5"/>
      <c r="L115" s="5" t="s">
        <v>1278</v>
      </c>
      <c r="M115" s="10">
        <v>7</v>
      </c>
      <c r="N115" s="5" t="s">
        <v>20</v>
      </c>
      <c r="O115" s="5" t="s">
        <v>21</v>
      </c>
    </row>
    <row r="116" spans="1:15" x14ac:dyDescent="0.25">
      <c r="A116" s="2" t="str">
        <f>HYPERLINK("https://nddot-ixmultiasset.biprod.cloud/#/asset/inventory/nbibridges/743", "39-122-14.0")</f>
        <v>39-122-14.0</v>
      </c>
      <c r="B116" s="3" t="s">
        <v>268</v>
      </c>
      <c r="C116" s="3" t="s">
        <v>13</v>
      </c>
      <c r="D116" s="3" t="s">
        <v>269</v>
      </c>
      <c r="E116" s="3" t="s">
        <v>15</v>
      </c>
      <c r="F116" s="3" t="s">
        <v>16</v>
      </c>
      <c r="G116" s="3" t="s">
        <v>24</v>
      </c>
      <c r="H116" s="3" t="s">
        <v>18</v>
      </c>
      <c r="I116" s="3" t="s">
        <v>1258</v>
      </c>
      <c r="J116" s="3"/>
      <c r="K116" s="3" t="s">
        <v>19</v>
      </c>
      <c r="L116" s="3" t="s">
        <v>1278</v>
      </c>
      <c r="M116" s="9">
        <v>7</v>
      </c>
      <c r="N116" s="3" t="s">
        <v>20</v>
      </c>
      <c r="O116" s="3" t="s">
        <v>21</v>
      </c>
    </row>
    <row r="117" spans="1:15" x14ac:dyDescent="0.25">
      <c r="A117" s="4" t="str">
        <f>HYPERLINK("https://nddot-ixmultiasset.biprod.cloud/#/asset/inventory/nbibridges/2951", "39-123-24.3")</f>
        <v>39-123-24.3</v>
      </c>
      <c r="B117" s="5" t="s">
        <v>777</v>
      </c>
      <c r="C117" s="5" t="s">
        <v>13</v>
      </c>
      <c r="D117" s="5" t="s">
        <v>60</v>
      </c>
      <c r="E117" s="5" t="s">
        <v>15</v>
      </c>
      <c r="F117" s="5" t="s">
        <v>16</v>
      </c>
      <c r="G117" s="5" t="s">
        <v>152</v>
      </c>
      <c r="H117" s="5" t="s">
        <v>25</v>
      </c>
      <c r="I117" s="5" t="s">
        <v>1262</v>
      </c>
      <c r="J117" s="5"/>
      <c r="K117" s="5"/>
      <c r="L117" s="5" t="s">
        <v>1278</v>
      </c>
      <c r="M117" s="10">
        <v>7</v>
      </c>
      <c r="N117" s="5" t="s">
        <v>20</v>
      </c>
      <c r="O117" s="5" t="s">
        <v>21</v>
      </c>
    </row>
    <row r="118" spans="1:15" x14ac:dyDescent="0.25">
      <c r="A118" s="4" t="str">
        <f>HYPERLINK("https://nddot-ixmultiasset.biprod.cloud/#/asset/inventory/nbibridges/3145", "39-123-26.0")</f>
        <v>39-123-26.0</v>
      </c>
      <c r="B118" s="5" t="s">
        <v>810</v>
      </c>
      <c r="C118" s="5" t="s">
        <v>13</v>
      </c>
      <c r="D118" s="5" t="s">
        <v>60</v>
      </c>
      <c r="E118" s="5" t="s">
        <v>15</v>
      </c>
      <c r="F118" s="5" t="s">
        <v>16</v>
      </c>
      <c r="G118" s="5" t="s">
        <v>24</v>
      </c>
      <c r="H118" s="5" t="s">
        <v>18</v>
      </c>
      <c r="I118" s="5" t="s">
        <v>1258</v>
      </c>
      <c r="J118" s="5"/>
      <c r="K118" s="5" t="s">
        <v>202</v>
      </c>
      <c r="L118" s="5" t="s">
        <v>1278</v>
      </c>
      <c r="M118" s="10">
        <v>7</v>
      </c>
      <c r="N118" s="5" t="s">
        <v>20</v>
      </c>
      <c r="O118" s="5" t="s">
        <v>21</v>
      </c>
    </row>
    <row r="119" spans="1:15" x14ac:dyDescent="0.25">
      <c r="A119" s="2" t="str">
        <f>HYPERLINK("https://nddot-ixmultiasset.biprod.cloud/#/asset/inventory/nbibridges/3687", "39-124-09.0")</f>
        <v>39-124-09.0</v>
      </c>
      <c r="B119" s="3" t="s">
        <v>931</v>
      </c>
      <c r="C119" s="3" t="s">
        <v>13</v>
      </c>
      <c r="D119" s="3" t="s">
        <v>14</v>
      </c>
      <c r="E119" s="3" t="s">
        <v>15</v>
      </c>
      <c r="F119" s="3" t="s">
        <v>16</v>
      </c>
      <c r="G119" s="3" t="s">
        <v>126</v>
      </c>
      <c r="H119" s="3" t="s">
        <v>25</v>
      </c>
      <c r="I119" s="3" t="s">
        <v>1262</v>
      </c>
      <c r="J119" s="3"/>
      <c r="K119" s="3"/>
      <c r="L119" s="3" t="s">
        <v>1278</v>
      </c>
      <c r="M119" s="9">
        <v>7</v>
      </c>
      <c r="N119" s="3" t="s">
        <v>20</v>
      </c>
      <c r="O119" s="3" t="s">
        <v>21</v>
      </c>
    </row>
    <row r="120" spans="1:15" x14ac:dyDescent="0.25">
      <c r="A120" s="4" t="str">
        <f>HYPERLINK("https://nddot-ixmultiasset.biprod.cloud/#/asset/inventory/nbibridges/3554", "39-124-11.0")</f>
        <v>39-124-11.0</v>
      </c>
      <c r="B120" s="5" t="s">
        <v>900</v>
      </c>
      <c r="C120" s="5" t="s">
        <v>13</v>
      </c>
      <c r="D120" s="5" t="s">
        <v>14</v>
      </c>
      <c r="E120" s="5" t="s">
        <v>15</v>
      </c>
      <c r="F120" s="5" t="s">
        <v>16</v>
      </c>
      <c r="G120" s="5" t="s">
        <v>646</v>
      </c>
      <c r="H120" s="5" t="s">
        <v>25</v>
      </c>
      <c r="I120" s="5" t="s">
        <v>1262</v>
      </c>
      <c r="J120" s="5"/>
      <c r="K120" s="5"/>
      <c r="L120" s="5" t="s">
        <v>1278</v>
      </c>
      <c r="M120" s="10">
        <v>7</v>
      </c>
      <c r="N120" s="5" t="s">
        <v>20</v>
      </c>
      <c r="O120" s="5" t="s">
        <v>21</v>
      </c>
    </row>
    <row r="121" spans="1:15" x14ac:dyDescent="0.25">
      <c r="A121" s="4" t="str">
        <f>HYPERLINK("https://nddot-ixmultiasset.biprod.cloud/#/asset/inventory/nbibridges/3772", "39-124-12.1")</f>
        <v>39-124-12.1</v>
      </c>
      <c r="B121" s="5" t="s">
        <v>942</v>
      </c>
      <c r="C121" s="5" t="s">
        <v>13</v>
      </c>
      <c r="D121" s="5" t="s">
        <v>14</v>
      </c>
      <c r="E121" s="5" t="s">
        <v>15</v>
      </c>
      <c r="F121" s="5" t="s">
        <v>16</v>
      </c>
      <c r="G121" s="5" t="s">
        <v>76</v>
      </c>
      <c r="H121" s="5" t="s">
        <v>18</v>
      </c>
      <c r="I121" s="5" t="s">
        <v>1274</v>
      </c>
      <c r="J121" s="5"/>
      <c r="K121" s="5" t="s">
        <v>19</v>
      </c>
      <c r="L121" s="5" t="s">
        <v>1278</v>
      </c>
      <c r="M121" s="10">
        <v>7</v>
      </c>
      <c r="N121" s="5" t="s">
        <v>20</v>
      </c>
      <c r="O121" s="5" t="s">
        <v>74</v>
      </c>
    </row>
    <row r="122" spans="1:15" x14ac:dyDescent="0.25">
      <c r="A122" s="4" t="str">
        <f>HYPERLINK("https://nddot-ixmultiasset.biprod.cloud/#/asset/inventory/nbibridges/3823", "39-124-14.0")</f>
        <v>39-124-14.0</v>
      </c>
      <c r="B122" s="5" t="s">
        <v>953</v>
      </c>
      <c r="C122" s="5" t="s">
        <v>13</v>
      </c>
      <c r="D122" s="5" t="s">
        <v>14</v>
      </c>
      <c r="E122" s="5" t="s">
        <v>15</v>
      </c>
      <c r="F122" s="5" t="s">
        <v>16</v>
      </c>
      <c r="G122" s="5" t="s">
        <v>338</v>
      </c>
      <c r="H122" s="5" t="s">
        <v>25</v>
      </c>
      <c r="I122" s="5" t="s">
        <v>1262</v>
      </c>
      <c r="J122" s="5"/>
      <c r="K122" s="5"/>
      <c r="L122" s="5" t="s">
        <v>1278</v>
      </c>
      <c r="M122" s="10">
        <v>7</v>
      </c>
      <c r="N122" s="5" t="s">
        <v>20</v>
      </c>
      <c r="O122" s="5" t="s">
        <v>21</v>
      </c>
    </row>
    <row r="123" spans="1:15" x14ac:dyDescent="0.25">
      <c r="A123" s="4" t="str">
        <f>HYPERLINK("https://nddot-ixmultiasset.biprod.cloud/#/asset/inventory/nbibridges/3920", "39-124-15.1")</f>
        <v>39-124-15.1</v>
      </c>
      <c r="B123" s="5" t="s">
        <v>964</v>
      </c>
      <c r="C123" s="5" t="s">
        <v>13</v>
      </c>
      <c r="D123" s="5" t="s">
        <v>14</v>
      </c>
      <c r="E123" s="5" t="s">
        <v>15</v>
      </c>
      <c r="F123" s="5" t="s">
        <v>16</v>
      </c>
      <c r="G123" s="5" t="s">
        <v>594</v>
      </c>
      <c r="H123" s="5" t="s">
        <v>18</v>
      </c>
      <c r="I123" s="5" t="s">
        <v>1274</v>
      </c>
      <c r="J123" s="5"/>
      <c r="K123" s="5" t="s">
        <v>19</v>
      </c>
      <c r="L123" s="5" t="s">
        <v>1266</v>
      </c>
      <c r="M123" s="10">
        <v>7</v>
      </c>
      <c r="N123" s="5" t="s">
        <v>121</v>
      </c>
      <c r="O123" s="5" t="s">
        <v>74</v>
      </c>
    </row>
    <row r="124" spans="1:15" x14ac:dyDescent="0.25">
      <c r="A124" s="2" t="str">
        <f>HYPERLINK("https://nddot-ixmultiasset.biprod.cloud/#/asset/inventory/nbibridges/4394", "39-124-17.0")</f>
        <v>39-124-17.0</v>
      </c>
      <c r="B124" s="3" t="s">
        <v>1043</v>
      </c>
      <c r="C124" s="3" t="s">
        <v>13</v>
      </c>
      <c r="D124" s="3" t="s">
        <v>60</v>
      </c>
      <c r="E124" s="3" t="s">
        <v>15</v>
      </c>
      <c r="F124" s="3" t="s">
        <v>16</v>
      </c>
      <c r="G124" s="3" t="s">
        <v>183</v>
      </c>
      <c r="H124" s="3" t="s">
        <v>25</v>
      </c>
      <c r="I124" s="3" t="s">
        <v>1252</v>
      </c>
      <c r="J124" s="3"/>
      <c r="K124" s="3"/>
      <c r="L124" s="3" t="s">
        <v>1278</v>
      </c>
      <c r="M124" s="9">
        <v>7</v>
      </c>
      <c r="N124" s="3" t="s">
        <v>20</v>
      </c>
      <c r="O124" s="3" t="s">
        <v>21</v>
      </c>
    </row>
    <row r="125" spans="1:15" x14ac:dyDescent="0.25">
      <c r="A125" s="2" t="str">
        <f>HYPERLINK("https://nddot-ixmultiasset.biprod.cloud/#/asset/inventory/nbibridges/4527", "39-124-17.1")</f>
        <v>39-124-17.1</v>
      </c>
      <c r="B125" s="3" t="s">
        <v>1064</v>
      </c>
      <c r="C125" s="3" t="s">
        <v>13</v>
      </c>
      <c r="D125" s="3" t="s">
        <v>60</v>
      </c>
      <c r="E125" s="3" t="s">
        <v>1065</v>
      </c>
      <c r="F125" s="3" t="s">
        <v>16</v>
      </c>
      <c r="G125" s="3" t="s">
        <v>115</v>
      </c>
      <c r="H125" s="3" t="s">
        <v>25</v>
      </c>
      <c r="I125" s="3" t="s">
        <v>1258</v>
      </c>
      <c r="J125" s="3"/>
      <c r="K125" s="3"/>
      <c r="L125" s="3" t="s">
        <v>1278</v>
      </c>
      <c r="M125" s="9">
        <v>7</v>
      </c>
      <c r="N125" s="3" t="s">
        <v>20</v>
      </c>
      <c r="O125" s="3" t="s">
        <v>21</v>
      </c>
    </row>
    <row r="126" spans="1:15" x14ac:dyDescent="0.25">
      <c r="A126" s="4" t="str">
        <f>HYPERLINK("https://nddot-ixmultiasset.biprod.cloud/#/asset/inventory/nbibridges/4580", "39-124-24.0")</f>
        <v>39-124-24.0</v>
      </c>
      <c r="B126" s="5" t="s">
        <v>1081</v>
      </c>
      <c r="C126" s="5" t="s">
        <v>13</v>
      </c>
      <c r="D126" s="5" t="s">
        <v>60</v>
      </c>
      <c r="E126" s="5" t="s">
        <v>15</v>
      </c>
      <c r="F126" s="5" t="s">
        <v>16</v>
      </c>
      <c r="G126" s="5" t="s">
        <v>17</v>
      </c>
      <c r="H126" s="5" t="s">
        <v>18</v>
      </c>
      <c r="I126" s="5" t="s">
        <v>1274</v>
      </c>
      <c r="J126" s="5"/>
      <c r="K126" s="5" t="s">
        <v>19</v>
      </c>
      <c r="L126" s="5" t="s">
        <v>1278</v>
      </c>
      <c r="M126" s="10">
        <v>7</v>
      </c>
      <c r="N126" s="5" t="s">
        <v>20</v>
      </c>
      <c r="O126" s="5" t="s">
        <v>74</v>
      </c>
    </row>
    <row r="127" spans="1:15" x14ac:dyDescent="0.25">
      <c r="A127" s="2" t="str">
        <f>HYPERLINK("https://nddot-ixmultiasset.biprod.cloud/#/asset/inventory/nbibridges/100", "39-125-17.0")</f>
        <v>39-125-17.0</v>
      </c>
      <c r="B127" s="3" t="s">
        <v>59</v>
      </c>
      <c r="C127" s="3" t="s">
        <v>13</v>
      </c>
      <c r="D127" s="3" t="s">
        <v>60</v>
      </c>
      <c r="E127" s="3" t="s">
        <v>15</v>
      </c>
      <c r="F127" s="3" t="s">
        <v>16</v>
      </c>
      <c r="G127" s="3" t="s">
        <v>61</v>
      </c>
      <c r="H127" s="3" t="s">
        <v>25</v>
      </c>
      <c r="I127" s="3" t="s">
        <v>1252</v>
      </c>
      <c r="J127" s="3"/>
      <c r="K127" s="3"/>
      <c r="L127" s="3" t="s">
        <v>1278</v>
      </c>
      <c r="M127" s="9">
        <v>7</v>
      </c>
      <c r="N127" s="3" t="s">
        <v>20</v>
      </c>
      <c r="O127" s="3" t="s">
        <v>21</v>
      </c>
    </row>
    <row r="128" spans="1:15" x14ac:dyDescent="0.25">
      <c r="A128" s="2" t="str">
        <f>HYPERLINK("https://nddot-ixmultiasset.biprod.cloud/#/asset/inventory/nbibridges/374", "39-125-17.2")</f>
        <v>39-125-17.2</v>
      </c>
      <c r="B128" s="3" t="s">
        <v>179</v>
      </c>
      <c r="C128" s="3" t="s">
        <v>13</v>
      </c>
      <c r="D128" s="3" t="s">
        <v>60</v>
      </c>
      <c r="E128" s="3" t="s">
        <v>15</v>
      </c>
      <c r="F128" s="3" t="s">
        <v>16</v>
      </c>
      <c r="G128" s="3" t="s">
        <v>109</v>
      </c>
      <c r="H128" s="3" t="s">
        <v>25</v>
      </c>
      <c r="I128" s="3" t="s">
        <v>1262</v>
      </c>
      <c r="J128" s="3"/>
      <c r="K128" s="3"/>
      <c r="L128" s="3" t="s">
        <v>1278</v>
      </c>
      <c r="M128" s="9">
        <v>7</v>
      </c>
      <c r="N128" s="3" t="s">
        <v>20</v>
      </c>
      <c r="O128" s="3" t="s">
        <v>21</v>
      </c>
    </row>
    <row r="129" spans="1:15" x14ac:dyDescent="0.25">
      <c r="A129" s="4" t="str">
        <f>HYPERLINK("https://nddot-ixmultiasset.biprod.cloud/#/asset/inventory/nbibridges/1256", "39-126-17.0")</f>
        <v>39-126-17.0</v>
      </c>
      <c r="B129" s="5" t="s">
        <v>409</v>
      </c>
      <c r="C129" s="5" t="s">
        <v>13</v>
      </c>
      <c r="D129" s="5" t="s">
        <v>14</v>
      </c>
      <c r="E129" s="5" t="s">
        <v>15</v>
      </c>
      <c r="F129" s="5" t="s">
        <v>16</v>
      </c>
      <c r="G129" s="5" t="s">
        <v>61</v>
      </c>
      <c r="H129" s="5" t="s">
        <v>25</v>
      </c>
      <c r="I129" s="5" t="s">
        <v>1262</v>
      </c>
      <c r="J129" s="5"/>
      <c r="K129" s="5"/>
      <c r="L129" s="5" t="s">
        <v>1278</v>
      </c>
      <c r="M129" s="10">
        <v>7</v>
      </c>
      <c r="N129" s="5" t="s">
        <v>20</v>
      </c>
      <c r="O129" s="5" t="s">
        <v>21</v>
      </c>
    </row>
    <row r="130" spans="1:15" x14ac:dyDescent="0.25">
      <c r="A130" s="2" t="str">
        <f>HYPERLINK("https://nddot-ixmultiasset.biprod.cloud/#/asset/inventory/nbibridges/1555", "39-126-18.0")</f>
        <v>39-126-18.0</v>
      </c>
      <c r="B130" s="3" t="s">
        <v>486</v>
      </c>
      <c r="C130" s="3" t="s">
        <v>13</v>
      </c>
      <c r="D130" s="3" t="s">
        <v>60</v>
      </c>
      <c r="E130" s="3" t="s">
        <v>15</v>
      </c>
      <c r="F130" s="3" t="s">
        <v>16</v>
      </c>
      <c r="G130" s="3" t="s">
        <v>17</v>
      </c>
      <c r="H130" s="3" t="s">
        <v>18</v>
      </c>
      <c r="I130" s="3" t="s">
        <v>1258</v>
      </c>
      <c r="J130" s="3"/>
      <c r="K130" s="3" t="s">
        <v>19</v>
      </c>
      <c r="L130" s="3" t="s">
        <v>1278</v>
      </c>
      <c r="M130" s="9">
        <v>7</v>
      </c>
      <c r="N130" s="3" t="s">
        <v>20</v>
      </c>
      <c r="O130" s="3" t="s">
        <v>21</v>
      </c>
    </row>
    <row r="131" spans="1:15" x14ac:dyDescent="0.25">
      <c r="A131" s="4" t="str">
        <f>HYPERLINK("https://nddot-ixmultiasset.biprod.cloud/#/asset/inventory/nbibridges/2198", "39-126-19.1")</f>
        <v>39-126-19.1</v>
      </c>
      <c r="B131" s="5" t="s">
        <v>634</v>
      </c>
      <c r="C131" s="5" t="s">
        <v>13</v>
      </c>
      <c r="D131" s="5" t="s">
        <v>14</v>
      </c>
      <c r="E131" s="5" t="s">
        <v>15</v>
      </c>
      <c r="F131" s="5" t="s">
        <v>16</v>
      </c>
      <c r="G131" s="5" t="s">
        <v>317</v>
      </c>
      <c r="H131" s="5" t="s">
        <v>25</v>
      </c>
      <c r="I131" s="5" t="s">
        <v>1282</v>
      </c>
      <c r="J131" s="5"/>
      <c r="K131" s="5"/>
      <c r="L131" s="5" t="s">
        <v>1278</v>
      </c>
      <c r="M131" s="10">
        <v>7</v>
      </c>
      <c r="N131" s="5" t="s">
        <v>20</v>
      </c>
      <c r="O131" s="5" t="s">
        <v>21</v>
      </c>
    </row>
    <row r="132" spans="1:15" x14ac:dyDescent="0.25">
      <c r="A132" s="2" t="str">
        <f>HYPERLINK("https://nddot-ixmultiasset.biprod.cloud/#/asset/inventory/nbibridges/2181", "39-126-20.0")</f>
        <v>39-126-20.0</v>
      </c>
      <c r="B132" s="3" t="s">
        <v>628</v>
      </c>
      <c r="C132" s="3" t="s">
        <v>13</v>
      </c>
      <c r="D132" s="3" t="s">
        <v>60</v>
      </c>
      <c r="E132" s="3" t="s">
        <v>15</v>
      </c>
      <c r="F132" s="3" t="s">
        <v>16</v>
      </c>
      <c r="G132" s="3" t="s">
        <v>43</v>
      </c>
      <c r="H132" s="3" t="s">
        <v>25</v>
      </c>
      <c r="I132" s="3" t="s">
        <v>1258</v>
      </c>
      <c r="J132" s="3"/>
      <c r="K132" s="3" t="s">
        <v>19</v>
      </c>
      <c r="L132" s="3" t="s">
        <v>1278</v>
      </c>
      <c r="M132" s="9">
        <v>7</v>
      </c>
      <c r="N132" s="3" t="s">
        <v>20</v>
      </c>
      <c r="O132" s="3" t="s">
        <v>21</v>
      </c>
    </row>
    <row r="133" spans="1:15" x14ac:dyDescent="0.25">
      <c r="A133" s="2" t="str">
        <f>HYPERLINK("https://nddot-ixmultiasset.biprod.cloud/#/asset/inventory/nbibridges/2432", "39-126-21.0")</f>
        <v>39-126-21.0</v>
      </c>
      <c r="B133" s="3" t="s">
        <v>688</v>
      </c>
      <c r="C133" s="3" t="s">
        <v>13</v>
      </c>
      <c r="D133" s="3" t="s">
        <v>60</v>
      </c>
      <c r="E133" s="3" t="s">
        <v>15</v>
      </c>
      <c r="F133" s="3" t="s">
        <v>16</v>
      </c>
      <c r="G133" s="3" t="s">
        <v>286</v>
      </c>
      <c r="H133" s="3" t="s">
        <v>18</v>
      </c>
      <c r="I133" s="3" t="s">
        <v>1274</v>
      </c>
      <c r="J133" s="3"/>
      <c r="K133" s="3" t="s">
        <v>19</v>
      </c>
      <c r="L133" s="3" t="s">
        <v>1278</v>
      </c>
      <c r="M133" s="9">
        <v>7</v>
      </c>
      <c r="N133" s="3" t="s">
        <v>20</v>
      </c>
      <c r="O133" s="3" t="s">
        <v>74</v>
      </c>
    </row>
    <row r="134" spans="1:15" x14ac:dyDescent="0.25">
      <c r="A134" s="2" t="str">
        <f>HYPERLINK("https://nddot-ixmultiasset.biprod.cloud/#/asset/inventory/nbibridges/2966", "39-126-23.1")</f>
        <v>39-126-23.1</v>
      </c>
      <c r="B134" s="3" t="s">
        <v>783</v>
      </c>
      <c r="C134" s="3" t="s">
        <v>13</v>
      </c>
      <c r="D134" s="3" t="s">
        <v>60</v>
      </c>
      <c r="E134" s="3" t="s">
        <v>15</v>
      </c>
      <c r="F134" s="3" t="s">
        <v>16</v>
      </c>
      <c r="G134" s="3" t="s">
        <v>373</v>
      </c>
      <c r="H134" s="3" t="s">
        <v>25</v>
      </c>
      <c r="I134" s="3" t="s">
        <v>1262</v>
      </c>
      <c r="J134" s="3"/>
      <c r="K134" s="3"/>
      <c r="L134" s="3" t="s">
        <v>1278</v>
      </c>
      <c r="M134" s="9">
        <v>7</v>
      </c>
      <c r="N134" s="3" t="s">
        <v>20</v>
      </c>
      <c r="O134" s="3" t="s">
        <v>21</v>
      </c>
    </row>
    <row r="135" spans="1:15" x14ac:dyDescent="0.25">
      <c r="A135" s="4" t="str">
        <f>HYPERLINK("https://nddot-ixmultiasset.biprod.cloud/#/asset/inventory/nbibridges/3374", "39-126-29.1")</f>
        <v>39-126-29.1</v>
      </c>
      <c r="B135" s="5" t="s">
        <v>853</v>
      </c>
      <c r="C135" s="5" t="s">
        <v>13</v>
      </c>
      <c r="D135" s="5" t="s">
        <v>14</v>
      </c>
      <c r="E135" s="5" t="s">
        <v>15</v>
      </c>
      <c r="F135" s="5" t="s">
        <v>16</v>
      </c>
      <c r="G135" s="5" t="s">
        <v>66</v>
      </c>
      <c r="H135" s="5" t="s">
        <v>25</v>
      </c>
      <c r="I135" s="5" t="s">
        <v>1262</v>
      </c>
      <c r="J135" s="5"/>
      <c r="K135" s="5"/>
      <c r="L135" s="5" t="s">
        <v>1278</v>
      </c>
      <c r="M135" s="10">
        <v>7</v>
      </c>
      <c r="N135" s="5" t="s">
        <v>20</v>
      </c>
      <c r="O135" s="5" t="s">
        <v>21</v>
      </c>
    </row>
    <row r="136" spans="1:15" x14ac:dyDescent="0.25">
      <c r="A136" s="2" t="str">
        <f>HYPERLINK("https://nddot-ixmultiasset.biprod.cloud/#/asset/inventory/nbibridges/4152", "39-127-19.0")</f>
        <v>39-127-19.0</v>
      </c>
      <c r="B136" s="3" t="s">
        <v>1003</v>
      </c>
      <c r="C136" s="3" t="s">
        <v>13</v>
      </c>
      <c r="D136" s="3" t="s">
        <v>14</v>
      </c>
      <c r="E136" s="3" t="s">
        <v>15</v>
      </c>
      <c r="F136" s="3" t="s">
        <v>16</v>
      </c>
      <c r="G136" s="3" t="s">
        <v>39</v>
      </c>
      <c r="H136" s="3" t="s">
        <v>25</v>
      </c>
      <c r="I136" s="3" t="s">
        <v>1262</v>
      </c>
      <c r="J136" s="3"/>
      <c r="K136" s="3"/>
      <c r="L136" s="3" t="s">
        <v>1278</v>
      </c>
      <c r="M136" s="9">
        <v>7</v>
      </c>
      <c r="N136" s="3" t="s">
        <v>20</v>
      </c>
      <c r="O136" s="3" t="s">
        <v>21</v>
      </c>
    </row>
    <row r="137" spans="1:15" x14ac:dyDescent="0.25">
      <c r="A137" s="4" t="str">
        <f>HYPERLINK("https://nddot-ixmultiasset.biprod.cloud/#/asset/inventory/nbibridges/4585", "39-127-20.0")</f>
        <v>39-127-20.0</v>
      </c>
      <c r="B137" s="5" t="s">
        <v>1083</v>
      </c>
      <c r="C137" s="5" t="s">
        <v>13</v>
      </c>
      <c r="D137" s="5" t="s">
        <v>14</v>
      </c>
      <c r="E137" s="5" t="s">
        <v>15</v>
      </c>
      <c r="F137" s="5" t="s">
        <v>16</v>
      </c>
      <c r="G137" s="5" t="s">
        <v>1084</v>
      </c>
      <c r="H137" s="5" t="s">
        <v>18</v>
      </c>
      <c r="I137" s="5" t="s">
        <v>1274</v>
      </c>
      <c r="J137" s="5"/>
      <c r="K137" s="5" t="s">
        <v>120</v>
      </c>
      <c r="L137" s="5" t="s">
        <v>1266</v>
      </c>
      <c r="M137" s="10">
        <v>7</v>
      </c>
      <c r="N137" s="5" t="s">
        <v>121</v>
      </c>
      <c r="O137" s="5" t="s">
        <v>74</v>
      </c>
    </row>
    <row r="138" spans="1:15" x14ac:dyDescent="0.25">
      <c r="A138" s="2" t="str">
        <f>HYPERLINK("https://nddot-ixmultiasset.biprod.cloud/#/asset/inventory/nbibridges/4663", "39-127-22.0")</f>
        <v>39-127-22.0</v>
      </c>
      <c r="B138" s="3" t="s">
        <v>1099</v>
      </c>
      <c r="C138" s="3" t="s">
        <v>13</v>
      </c>
      <c r="D138" s="3" t="s">
        <v>60</v>
      </c>
      <c r="E138" s="3" t="s">
        <v>15</v>
      </c>
      <c r="F138" s="3" t="s">
        <v>16</v>
      </c>
      <c r="G138" s="3" t="s">
        <v>29</v>
      </c>
      <c r="H138" s="3" t="s">
        <v>25</v>
      </c>
      <c r="I138" s="3" t="s">
        <v>1262</v>
      </c>
      <c r="J138" s="3"/>
      <c r="K138" s="3"/>
      <c r="L138" s="3" t="s">
        <v>1278</v>
      </c>
      <c r="M138" s="9">
        <v>7</v>
      </c>
      <c r="N138" s="3" t="s">
        <v>20</v>
      </c>
      <c r="O138" s="3" t="s">
        <v>21</v>
      </c>
    </row>
    <row r="139" spans="1:15" x14ac:dyDescent="0.25">
      <c r="A139" s="2" t="str">
        <f>HYPERLINK("https://nddot-ixmultiasset.biprod.cloud/#/asset/inventory/nbibridges/4826", "39-127-28.0")</f>
        <v>39-127-28.0</v>
      </c>
      <c r="B139" s="3" t="s">
        <v>1122</v>
      </c>
      <c r="C139" s="3" t="s">
        <v>13</v>
      </c>
      <c r="D139" s="3" t="s">
        <v>14</v>
      </c>
      <c r="E139" s="3" t="s">
        <v>15</v>
      </c>
      <c r="F139" s="3" t="s">
        <v>16</v>
      </c>
      <c r="G139" s="3" t="s">
        <v>594</v>
      </c>
      <c r="H139" s="3" t="s">
        <v>18</v>
      </c>
      <c r="I139" s="3" t="s">
        <v>1274</v>
      </c>
      <c r="J139" s="3"/>
      <c r="K139" s="3" t="s">
        <v>19</v>
      </c>
      <c r="L139" s="3" t="s">
        <v>1278</v>
      </c>
      <c r="M139" s="9">
        <v>7</v>
      </c>
      <c r="N139" s="3" t="s">
        <v>121</v>
      </c>
      <c r="O139" s="3" t="s">
        <v>74</v>
      </c>
    </row>
    <row r="140" spans="1:15" x14ac:dyDescent="0.25">
      <c r="A140" s="2" t="str">
        <f>HYPERLINK("https://nddot-ixmultiasset.biprod.cloud/#/asset/inventory/nbibridges/1098", "39-128-20.0")</f>
        <v>39-128-20.0</v>
      </c>
      <c r="B140" s="3" t="s">
        <v>368</v>
      </c>
      <c r="C140" s="3" t="s">
        <v>13</v>
      </c>
      <c r="D140" s="3" t="s">
        <v>14</v>
      </c>
      <c r="E140" s="3" t="s">
        <v>15</v>
      </c>
      <c r="F140" s="3" t="s">
        <v>16</v>
      </c>
      <c r="G140" s="3" t="s">
        <v>183</v>
      </c>
      <c r="H140" s="3" t="s">
        <v>25</v>
      </c>
      <c r="I140" s="3" t="s">
        <v>1262</v>
      </c>
      <c r="J140" s="3"/>
      <c r="K140" s="3"/>
      <c r="L140" s="3" t="s">
        <v>1278</v>
      </c>
      <c r="M140" s="9">
        <v>7</v>
      </c>
      <c r="N140" s="3" t="s">
        <v>20</v>
      </c>
      <c r="O140" s="3" t="s">
        <v>21</v>
      </c>
    </row>
    <row r="141" spans="1:15" x14ac:dyDescent="0.25">
      <c r="A141" s="2" t="str">
        <f>HYPERLINK("https://nddot-ixmultiasset.biprod.cloud/#/asset/inventory/nbibridges/1656", "39-128-24.0")</f>
        <v>39-128-24.0</v>
      </c>
      <c r="B141" s="3" t="s">
        <v>516</v>
      </c>
      <c r="C141" s="3" t="s">
        <v>13</v>
      </c>
      <c r="D141" s="3" t="s">
        <v>14</v>
      </c>
      <c r="E141" s="3" t="s">
        <v>15</v>
      </c>
      <c r="F141" s="3" t="s">
        <v>16</v>
      </c>
      <c r="G141" s="3" t="s">
        <v>34</v>
      </c>
      <c r="H141" s="3" t="s">
        <v>25</v>
      </c>
      <c r="I141" s="3" t="s">
        <v>1262</v>
      </c>
      <c r="J141" s="3"/>
      <c r="K141" s="3"/>
      <c r="L141" s="3" t="s">
        <v>1278</v>
      </c>
      <c r="M141" s="9">
        <v>7</v>
      </c>
      <c r="N141" s="3" t="s">
        <v>20</v>
      </c>
      <c r="O141" s="3" t="s">
        <v>21</v>
      </c>
    </row>
    <row r="142" spans="1:15" x14ac:dyDescent="0.25">
      <c r="A142" s="4" t="str">
        <f>HYPERLINK("https://nddot-ixmultiasset.biprod.cloud/#/asset/inventory/nbibridges/1309", "39-128-24.1")</f>
        <v>39-128-24.1</v>
      </c>
      <c r="B142" s="5" t="s">
        <v>422</v>
      </c>
      <c r="C142" s="5" t="s">
        <v>13</v>
      </c>
      <c r="D142" s="5" t="s">
        <v>14</v>
      </c>
      <c r="E142" s="5" t="s">
        <v>15</v>
      </c>
      <c r="F142" s="5" t="s">
        <v>16</v>
      </c>
      <c r="G142" s="5" t="s">
        <v>31</v>
      </c>
      <c r="H142" s="5" t="s">
        <v>25</v>
      </c>
      <c r="I142" s="5" t="s">
        <v>1262</v>
      </c>
      <c r="J142" s="5"/>
      <c r="K142" s="5" t="s">
        <v>19</v>
      </c>
      <c r="L142" s="5" t="s">
        <v>1278</v>
      </c>
      <c r="M142" s="10">
        <v>7</v>
      </c>
      <c r="N142" s="5" t="s">
        <v>20</v>
      </c>
      <c r="O142" s="5" t="s">
        <v>21</v>
      </c>
    </row>
    <row r="143" spans="1:15" x14ac:dyDescent="0.25">
      <c r="A143" s="2" t="str">
        <f>HYPERLINK("https://nddot-ixmultiasset.biprod.cloud/#/asset/inventory/nbibridges/1567", "39-128-27.0")</f>
        <v>39-128-27.0</v>
      </c>
      <c r="B143" s="3" t="s">
        <v>489</v>
      </c>
      <c r="C143" s="3" t="s">
        <v>13</v>
      </c>
      <c r="D143" s="3" t="s">
        <v>14</v>
      </c>
      <c r="E143" s="3" t="s">
        <v>15</v>
      </c>
      <c r="F143" s="3" t="s">
        <v>16</v>
      </c>
      <c r="G143" s="3" t="s">
        <v>395</v>
      </c>
      <c r="H143" s="3" t="s">
        <v>25</v>
      </c>
      <c r="I143" s="3" t="s">
        <v>1262</v>
      </c>
      <c r="J143" s="3"/>
      <c r="K143" s="3"/>
      <c r="L143" s="3" t="s">
        <v>1278</v>
      </c>
      <c r="M143" s="9">
        <v>7</v>
      </c>
      <c r="N143" s="3" t="s">
        <v>20</v>
      </c>
      <c r="O143" s="3" t="s">
        <v>21</v>
      </c>
    </row>
    <row r="144" spans="1:15" x14ac:dyDescent="0.25">
      <c r="A144" s="2" t="str">
        <f>HYPERLINK("https://nddot-ixmultiasset.biprod.cloud/#/asset/inventory/nbibridges/3054", "39-129-22.0")</f>
        <v>39-129-22.0</v>
      </c>
      <c r="B144" s="3" t="s">
        <v>797</v>
      </c>
      <c r="C144" s="3" t="s">
        <v>13</v>
      </c>
      <c r="D144" s="3" t="s">
        <v>14</v>
      </c>
      <c r="E144" s="3" t="s">
        <v>15</v>
      </c>
      <c r="F144" s="3" t="s">
        <v>16</v>
      </c>
      <c r="G144" s="3" t="s">
        <v>39</v>
      </c>
      <c r="H144" s="3" t="s">
        <v>25</v>
      </c>
      <c r="I144" s="3" t="s">
        <v>1262</v>
      </c>
      <c r="J144" s="3"/>
      <c r="K144" s="3"/>
      <c r="L144" s="3" t="s">
        <v>1278</v>
      </c>
      <c r="M144" s="9">
        <v>7</v>
      </c>
      <c r="N144" s="3" t="s">
        <v>20</v>
      </c>
      <c r="O144" s="3" t="s">
        <v>21</v>
      </c>
    </row>
    <row r="145" spans="1:15" x14ac:dyDescent="0.25">
      <c r="A145" s="2" t="str">
        <f>HYPERLINK("https://nddot-ixmultiasset.biprod.cloud/#/asset/inventory/nbibridges/3384", "39-129-24.0")</f>
        <v>39-129-24.0</v>
      </c>
      <c r="B145" s="3" t="s">
        <v>856</v>
      </c>
      <c r="C145" s="3" t="s">
        <v>13</v>
      </c>
      <c r="D145" s="3" t="s">
        <v>14</v>
      </c>
      <c r="E145" s="3" t="s">
        <v>15</v>
      </c>
      <c r="F145" s="3" t="s">
        <v>16</v>
      </c>
      <c r="G145" s="3" t="s">
        <v>91</v>
      </c>
      <c r="H145" s="3" t="s">
        <v>18</v>
      </c>
      <c r="I145" s="3" t="s">
        <v>1262</v>
      </c>
      <c r="J145" s="3"/>
      <c r="K145" s="3"/>
      <c r="L145" s="3" t="s">
        <v>1278</v>
      </c>
      <c r="M145" s="9">
        <v>7</v>
      </c>
      <c r="N145" s="3" t="s">
        <v>20</v>
      </c>
      <c r="O145" s="3" t="s">
        <v>21</v>
      </c>
    </row>
    <row r="146" spans="1:15" x14ac:dyDescent="0.25">
      <c r="A146" s="4" t="str">
        <f>HYPERLINK("https://nddot-ixmultiasset.biprod.cloud/#/asset/inventory/nbibridges/4740", "39-132-27.0")</f>
        <v>39-132-27.0</v>
      </c>
      <c r="B146" s="5" t="s">
        <v>1113</v>
      </c>
      <c r="C146" s="5" t="s">
        <v>13</v>
      </c>
      <c r="D146" s="5" t="s">
        <v>14</v>
      </c>
      <c r="E146" s="5" t="s">
        <v>15</v>
      </c>
      <c r="F146" s="5" t="s">
        <v>16</v>
      </c>
      <c r="G146" s="5" t="s">
        <v>17</v>
      </c>
      <c r="H146" s="5" t="s">
        <v>18</v>
      </c>
      <c r="I146" s="5" t="s">
        <v>1258</v>
      </c>
      <c r="J146" s="5"/>
      <c r="K146" s="5" t="s">
        <v>19</v>
      </c>
      <c r="L146" s="5" t="s">
        <v>1278</v>
      </c>
      <c r="M146" s="10">
        <v>7</v>
      </c>
      <c r="N146" s="5" t="s">
        <v>20</v>
      </c>
      <c r="O146" s="5" t="s">
        <v>21</v>
      </c>
    </row>
    <row r="147" spans="1:15" x14ac:dyDescent="0.25">
      <c r="A147" s="4" t="str">
        <f>HYPERLINK("https://nddot-ixmultiasset.biprod.cloud/#/asset/inventory/nbibridges/4913", "39-132-28.0")</f>
        <v>39-132-28.0</v>
      </c>
      <c r="B147" s="5" t="s">
        <v>1138</v>
      </c>
      <c r="C147" s="5" t="s">
        <v>13</v>
      </c>
      <c r="D147" s="5" t="s">
        <v>14</v>
      </c>
      <c r="E147" s="5" t="s">
        <v>15</v>
      </c>
      <c r="F147" s="5" t="s">
        <v>16</v>
      </c>
      <c r="G147" s="5" t="s">
        <v>17</v>
      </c>
      <c r="H147" s="5" t="s">
        <v>18</v>
      </c>
      <c r="I147" s="5" t="s">
        <v>1258</v>
      </c>
      <c r="J147" s="5"/>
      <c r="K147" s="5" t="s">
        <v>19</v>
      </c>
      <c r="L147" s="5" t="s">
        <v>1278</v>
      </c>
      <c r="M147" s="10">
        <v>7</v>
      </c>
      <c r="N147" s="5" t="s">
        <v>20</v>
      </c>
      <c r="O147" s="5" t="s">
        <v>21</v>
      </c>
    </row>
    <row r="148" spans="1:15" x14ac:dyDescent="0.25">
      <c r="A148" s="2" t="str">
        <f>HYPERLINK("https://nddot-ixmultiasset.biprod.cloud/#/asset/inventory/nbibridges/4950", "39-132-31.0")</f>
        <v>39-132-31.0</v>
      </c>
      <c r="B148" s="3" t="s">
        <v>1143</v>
      </c>
      <c r="C148" s="3" t="s">
        <v>13</v>
      </c>
      <c r="D148" s="3" t="s">
        <v>1144</v>
      </c>
      <c r="E148" s="3" t="s">
        <v>15</v>
      </c>
      <c r="F148" s="3" t="s">
        <v>16</v>
      </c>
      <c r="G148" s="3" t="s">
        <v>378</v>
      </c>
      <c r="H148" s="3" t="s">
        <v>25</v>
      </c>
      <c r="I148" s="3" t="s">
        <v>1252</v>
      </c>
      <c r="J148" s="3"/>
      <c r="K148" s="3"/>
      <c r="L148" s="3" t="s">
        <v>1278</v>
      </c>
      <c r="M148" s="9">
        <v>7</v>
      </c>
      <c r="N148" s="3" t="s">
        <v>20</v>
      </c>
      <c r="O148" s="3" t="s">
        <v>21</v>
      </c>
    </row>
    <row r="149" spans="1:15" x14ac:dyDescent="0.25">
      <c r="A149" s="4" t="str">
        <f>HYPERLINK("https://nddot-ixmultiasset.biprod.cloud/#/asset/inventory/nbibridges/5012", "39-133-31.1")</f>
        <v>39-133-31.1</v>
      </c>
      <c r="B149" s="5" t="s">
        <v>1152</v>
      </c>
      <c r="C149" s="5" t="s">
        <v>13</v>
      </c>
      <c r="D149" s="5" t="s">
        <v>89</v>
      </c>
      <c r="E149" s="5" t="s">
        <v>693</v>
      </c>
      <c r="F149" s="5" t="s">
        <v>16</v>
      </c>
      <c r="G149" s="5" t="s">
        <v>69</v>
      </c>
      <c r="H149" s="5" t="s">
        <v>18</v>
      </c>
      <c r="I149" s="5" t="s">
        <v>1258</v>
      </c>
      <c r="J149" s="5"/>
      <c r="K149" s="5" t="s">
        <v>19</v>
      </c>
      <c r="L149" s="5" t="s">
        <v>1278</v>
      </c>
      <c r="M149" s="10">
        <v>7</v>
      </c>
      <c r="N149" s="5" t="s">
        <v>20</v>
      </c>
      <c r="O149" s="5" t="s">
        <v>21</v>
      </c>
    </row>
    <row r="150" spans="1:15" x14ac:dyDescent="0.25">
      <c r="A150" s="4" t="str">
        <f>HYPERLINK("https://nddot-ixmultiasset.biprod.cloud/#/asset/inventory/nbibridges/1327", "49-130-29.1")</f>
        <v>49-130-29.1</v>
      </c>
      <c r="B150" s="5" t="s">
        <v>427</v>
      </c>
      <c r="C150" s="5" t="s">
        <v>117</v>
      </c>
      <c r="D150" s="5" t="s">
        <v>214</v>
      </c>
      <c r="E150" s="5" t="s">
        <v>15</v>
      </c>
      <c r="F150" s="5" t="s">
        <v>16</v>
      </c>
      <c r="G150" s="5" t="s">
        <v>91</v>
      </c>
      <c r="H150" s="5" t="s">
        <v>25</v>
      </c>
      <c r="I150" s="5" t="s">
        <v>1252</v>
      </c>
      <c r="J150" s="5"/>
      <c r="K150" s="5"/>
      <c r="L150" s="5" t="s">
        <v>1278</v>
      </c>
      <c r="M150" s="10">
        <v>7</v>
      </c>
      <c r="N150" s="5" t="s">
        <v>20</v>
      </c>
      <c r="O150" s="5" t="s">
        <v>21</v>
      </c>
    </row>
    <row r="151" spans="1:15" x14ac:dyDescent="0.25">
      <c r="A151" s="2" t="str">
        <f>HYPERLINK("https://nddot-ixmultiasset.biprod.cloud/#/asset/inventory/nbibridges/1496", "49-131-28.0")</f>
        <v>49-131-28.0</v>
      </c>
      <c r="B151" s="3" t="s">
        <v>465</v>
      </c>
      <c r="C151" s="3" t="s">
        <v>117</v>
      </c>
      <c r="D151" s="3" t="s">
        <v>306</v>
      </c>
      <c r="E151" s="3" t="s">
        <v>15</v>
      </c>
      <c r="F151" s="3" t="s">
        <v>16</v>
      </c>
      <c r="G151" s="3" t="s">
        <v>190</v>
      </c>
      <c r="H151" s="3" t="s">
        <v>18</v>
      </c>
      <c r="I151" s="3" t="s">
        <v>1274</v>
      </c>
      <c r="J151" s="3" t="s">
        <v>466</v>
      </c>
      <c r="K151" s="3"/>
      <c r="L151" s="3" t="s">
        <v>1278</v>
      </c>
      <c r="M151" s="9">
        <v>7</v>
      </c>
      <c r="N151" s="3" t="s">
        <v>121</v>
      </c>
      <c r="O151" s="3" t="s">
        <v>74</v>
      </c>
    </row>
    <row r="152" spans="1:15" x14ac:dyDescent="0.25">
      <c r="A152" s="2" t="str">
        <f>HYPERLINK("https://nddot-ixmultiasset.biprod.cloud/#/asset/inventory/nbibridges/5190", "09-118-09.1")</f>
        <v>09-118-09.1</v>
      </c>
      <c r="B152" s="3" t="s">
        <v>1218</v>
      </c>
      <c r="C152" s="3" t="s">
        <v>41</v>
      </c>
      <c r="D152" s="3" t="s">
        <v>42</v>
      </c>
      <c r="E152" s="3" t="s">
        <v>1219</v>
      </c>
      <c r="F152" s="3" t="s">
        <v>16</v>
      </c>
      <c r="G152" s="3" t="s">
        <v>358</v>
      </c>
      <c r="H152" s="3" t="s">
        <v>25</v>
      </c>
      <c r="I152" s="3" t="s">
        <v>1252</v>
      </c>
      <c r="J152" s="3"/>
      <c r="K152" s="3"/>
      <c r="L152" s="3" t="s">
        <v>1260</v>
      </c>
      <c r="M152" s="9">
        <v>8</v>
      </c>
      <c r="N152" s="3" t="s">
        <v>20</v>
      </c>
      <c r="O152" s="3" t="s">
        <v>21</v>
      </c>
    </row>
    <row r="153" spans="1:15" x14ac:dyDescent="0.25">
      <c r="A153" s="2" t="str">
        <f>HYPERLINK("https://nddot-ixmultiasset.biprod.cloud/#/asset/inventory/nbibridges/4004", "37-101-08.0")</f>
        <v>37-101-08.0</v>
      </c>
      <c r="B153" s="3" t="s">
        <v>984</v>
      </c>
      <c r="C153" s="3" t="s">
        <v>225</v>
      </c>
      <c r="D153" s="3" t="s">
        <v>975</v>
      </c>
      <c r="E153" s="3" t="s">
        <v>15</v>
      </c>
      <c r="F153" s="3" t="s">
        <v>16</v>
      </c>
      <c r="G153" s="3" t="s">
        <v>632</v>
      </c>
      <c r="H153" s="3" t="s">
        <v>25</v>
      </c>
      <c r="I153" s="3" t="s">
        <v>1252</v>
      </c>
      <c r="J153" s="3"/>
      <c r="K153" s="3"/>
      <c r="L153" s="3" t="s">
        <v>1260</v>
      </c>
      <c r="M153" s="9">
        <v>8</v>
      </c>
      <c r="N153" s="3" t="s">
        <v>20</v>
      </c>
      <c r="O153" s="3" t="s">
        <v>21</v>
      </c>
    </row>
    <row r="154" spans="1:15" x14ac:dyDescent="0.25">
      <c r="A154" s="4" t="str">
        <f>HYPERLINK("https://nddot-ixmultiasset.biprod.cloud/#/asset/inventory/nbibridges/4024", "37-105-01.0")</f>
        <v>37-105-01.0</v>
      </c>
      <c r="B154" s="5" t="s">
        <v>987</v>
      </c>
      <c r="C154" s="5" t="s">
        <v>225</v>
      </c>
      <c r="D154" s="5" t="s">
        <v>102</v>
      </c>
      <c r="E154" s="5" t="s">
        <v>15</v>
      </c>
      <c r="F154" s="5" t="s">
        <v>16</v>
      </c>
      <c r="G154" s="5" t="s">
        <v>76</v>
      </c>
      <c r="H154" s="5" t="s">
        <v>18</v>
      </c>
      <c r="I154" s="5" t="s">
        <v>1274</v>
      </c>
      <c r="J154" s="5"/>
      <c r="K154" s="5" t="s">
        <v>19</v>
      </c>
      <c r="L154" s="5" t="s">
        <v>1260</v>
      </c>
      <c r="M154" s="10">
        <v>8</v>
      </c>
      <c r="N154" s="5" t="s">
        <v>20</v>
      </c>
      <c r="O154" s="5" t="s">
        <v>74</v>
      </c>
    </row>
    <row r="155" spans="1:15" x14ac:dyDescent="0.25">
      <c r="A155" s="4" t="str">
        <f>HYPERLINK("https://nddot-ixmultiasset.biprod.cloud/#/asset/inventory/nbibridges/4331", "37-105-08.0")</f>
        <v>37-105-08.0</v>
      </c>
      <c r="B155" s="5" t="s">
        <v>1031</v>
      </c>
      <c r="C155" s="5" t="s">
        <v>225</v>
      </c>
      <c r="D155" s="5" t="s">
        <v>23</v>
      </c>
      <c r="E155" s="5" t="s">
        <v>15</v>
      </c>
      <c r="F155" s="5" t="s">
        <v>16</v>
      </c>
      <c r="G155" s="5" t="s">
        <v>632</v>
      </c>
      <c r="H155" s="5" t="s">
        <v>25</v>
      </c>
      <c r="I155" s="5" t="s">
        <v>1277</v>
      </c>
      <c r="J155" s="5"/>
      <c r="K155" s="5" t="s">
        <v>202</v>
      </c>
      <c r="L155" s="5" t="s">
        <v>1260</v>
      </c>
      <c r="M155" s="10">
        <v>8</v>
      </c>
      <c r="N155" s="5" t="s">
        <v>20</v>
      </c>
      <c r="O155" s="5" t="s">
        <v>21</v>
      </c>
    </row>
    <row r="156" spans="1:15" x14ac:dyDescent="0.25">
      <c r="A156" s="4" t="str">
        <f>HYPERLINK("https://nddot-ixmultiasset.biprod.cloud/#/asset/inventory/nbibridges/4337", "37-106-08.0")</f>
        <v>37-106-08.0</v>
      </c>
      <c r="B156" s="5" t="s">
        <v>1033</v>
      </c>
      <c r="C156" s="5" t="s">
        <v>225</v>
      </c>
      <c r="D156" s="5" t="s">
        <v>102</v>
      </c>
      <c r="E156" s="5" t="s">
        <v>15</v>
      </c>
      <c r="F156" s="5" t="s">
        <v>16</v>
      </c>
      <c r="G156" s="5" t="s">
        <v>222</v>
      </c>
      <c r="H156" s="5" t="s">
        <v>25</v>
      </c>
      <c r="I156" s="5" t="s">
        <v>1262</v>
      </c>
      <c r="J156" s="5"/>
      <c r="K156" s="5"/>
      <c r="L156" s="5" t="s">
        <v>1260</v>
      </c>
      <c r="M156" s="10">
        <v>8</v>
      </c>
      <c r="N156" s="5" t="s">
        <v>20</v>
      </c>
      <c r="O156" s="5" t="s">
        <v>21</v>
      </c>
    </row>
    <row r="157" spans="1:15" x14ac:dyDescent="0.25">
      <c r="A157" s="2" t="str">
        <f>HYPERLINK("https://nddot-ixmultiasset.biprod.cloud/#/asset/inventory/nbibridges/4511", "37-107-04.0")</f>
        <v>37-107-04.0</v>
      </c>
      <c r="B157" s="3" t="s">
        <v>1062</v>
      </c>
      <c r="C157" s="3" t="s">
        <v>225</v>
      </c>
      <c r="D157" s="3" t="s">
        <v>102</v>
      </c>
      <c r="E157" s="3" t="s">
        <v>15</v>
      </c>
      <c r="F157" s="3" t="s">
        <v>16</v>
      </c>
      <c r="G157" s="3" t="s">
        <v>355</v>
      </c>
      <c r="H157" s="3" t="s">
        <v>25</v>
      </c>
      <c r="I157" s="3" t="s">
        <v>1262</v>
      </c>
      <c r="J157" s="3"/>
      <c r="K157" s="3"/>
      <c r="L157" s="3" t="s">
        <v>1260</v>
      </c>
      <c r="M157" s="9">
        <v>8</v>
      </c>
      <c r="N157" s="3" t="s">
        <v>20</v>
      </c>
      <c r="O157" s="3" t="s">
        <v>21</v>
      </c>
    </row>
    <row r="158" spans="1:15" x14ac:dyDescent="0.25">
      <c r="A158" s="2" t="str">
        <f>HYPERLINK("https://nddot-ixmultiasset.biprod.cloud/#/asset/inventory/nbibridges/4739", "37-108-09.0")</f>
        <v>37-108-09.0</v>
      </c>
      <c r="B158" s="3" t="s">
        <v>1112</v>
      </c>
      <c r="C158" s="3" t="s">
        <v>225</v>
      </c>
      <c r="D158" s="3" t="s">
        <v>102</v>
      </c>
      <c r="E158" s="3" t="s">
        <v>15</v>
      </c>
      <c r="F158" s="3" t="s">
        <v>16</v>
      </c>
      <c r="G158" s="3" t="s">
        <v>195</v>
      </c>
      <c r="H158" s="3" t="s">
        <v>18</v>
      </c>
      <c r="I158" s="3" t="s">
        <v>1274</v>
      </c>
      <c r="J158" s="3"/>
      <c r="K158" s="3"/>
      <c r="L158" s="3" t="s">
        <v>1260</v>
      </c>
      <c r="M158" s="9">
        <v>8</v>
      </c>
      <c r="N158" s="3" t="s">
        <v>20</v>
      </c>
      <c r="O158" s="3" t="s">
        <v>74</v>
      </c>
    </row>
    <row r="159" spans="1:15" x14ac:dyDescent="0.25">
      <c r="A159" s="2" t="str">
        <f>HYPERLINK("https://nddot-ixmultiasset.biprod.cloud/#/asset/inventory/nbibridges/4959", "37-110-08.1")</f>
        <v>37-110-08.1</v>
      </c>
      <c r="B159" s="3" t="s">
        <v>1146</v>
      </c>
      <c r="C159" s="3" t="s">
        <v>225</v>
      </c>
      <c r="D159" s="3" t="s">
        <v>102</v>
      </c>
      <c r="E159" s="3" t="s">
        <v>15</v>
      </c>
      <c r="F159" s="3" t="s">
        <v>16</v>
      </c>
      <c r="G159" s="3" t="s">
        <v>181</v>
      </c>
      <c r="H159" s="3" t="s">
        <v>25</v>
      </c>
      <c r="I159" s="3" t="s">
        <v>1262</v>
      </c>
      <c r="J159" s="3"/>
      <c r="K159" s="3"/>
      <c r="L159" s="3" t="s">
        <v>1260</v>
      </c>
      <c r="M159" s="9">
        <v>8</v>
      </c>
      <c r="N159" s="3" t="s">
        <v>20</v>
      </c>
      <c r="O159" s="3" t="s">
        <v>21</v>
      </c>
    </row>
    <row r="160" spans="1:15" x14ac:dyDescent="0.25">
      <c r="A160" s="2" t="str">
        <f>HYPERLINK("https://nddot-ixmultiasset.biprod.cloud/#/asset/inventory/nbibridges/4887", "37-113-09.0")</f>
        <v>37-113-09.0</v>
      </c>
      <c r="B160" s="3" t="s">
        <v>1135</v>
      </c>
      <c r="C160" s="3" t="s">
        <v>225</v>
      </c>
      <c r="D160" s="3" t="s">
        <v>102</v>
      </c>
      <c r="E160" s="3" t="s">
        <v>15</v>
      </c>
      <c r="F160" s="3" t="s">
        <v>16</v>
      </c>
      <c r="G160" s="3" t="s">
        <v>355</v>
      </c>
      <c r="H160" s="3" t="s">
        <v>18</v>
      </c>
      <c r="I160" s="3" t="s">
        <v>1262</v>
      </c>
      <c r="J160" s="3"/>
      <c r="K160" s="3"/>
      <c r="L160" s="3" t="s">
        <v>1260</v>
      </c>
      <c r="M160" s="9">
        <v>8</v>
      </c>
      <c r="N160" s="3" t="s">
        <v>20</v>
      </c>
      <c r="O160" s="3" t="s">
        <v>21</v>
      </c>
    </row>
    <row r="161" spans="1:15" x14ac:dyDescent="0.25">
      <c r="A161" s="2" t="str">
        <f>HYPERLINK("https://nddot-ixmultiasset.biprod.cloud/#/asset/inventory/nbibridges/564", "37-118-14.0")</f>
        <v>37-118-14.0</v>
      </c>
      <c r="B161" s="3" t="s">
        <v>224</v>
      </c>
      <c r="C161" s="3" t="s">
        <v>225</v>
      </c>
      <c r="D161" s="3" t="s">
        <v>102</v>
      </c>
      <c r="E161" s="3" t="s">
        <v>15</v>
      </c>
      <c r="F161" s="3" t="s">
        <v>16</v>
      </c>
      <c r="G161" s="3" t="s">
        <v>226</v>
      </c>
      <c r="H161" s="3" t="s">
        <v>25</v>
      </c>
      <c r="I161" s="3" t="s">
        <v>1275</v>
      </c>
      <c r="J161" s="3"/>
      <c r="K161" s="3"/>
      <c r="L161" s="3" t="s">
        <v>1260</v>
      </c>
      <c r="M161" s="9">
        <v>8</v>
      </c>
      <c r="N161" s="3" t="s">
        <v>121</v>
      </c>
      <c r="O161" s="3" t="s">
        <v>21</v>
      </c>
    </row>
    <row r="162" spans="1:15" x14ac:dyDescent="0.25">
      <c r="A162" s="2" t="str">
        <f>HYPERLINK("https://nddot-ixmultiasset.biprod.cloud/#/asset/inventory/nbibridges/1129", "37-118-16.0")</f>
        <v>37-118-16.0</v>
      </c>
      <c r="B162" s="3" t="s">
        <v>374</v>
      </c>
      <c r="C162" s="3" t="s">
        <v>225</v>
      </c>
      <c r="D162" s="3" t="s">
        <v>102</v>
      </c>
      <c r="E162" s="3" t="s">
        <v>15</v>
      </c>
      <c r="F162" s="3" t="s">
        <v>16</v>
      </c>
      <c r="G162" s="3" t="s">
        <v>84</v>
      </c>
      <c r="H162" s="3" t="s">
        <v>25</v>
      </c>
      <c r="I162" s="3" t="s">
        <v>1262</v>
      </c>
      <c r="J162" s="3"/>
      <c r="K162" s="3"/>
      <c r="L162" s="3" t="s">
        <v>1260</v>
      </c>
      <c r="M162" s="9">
        <v>8</v>
      </c>
      <c r="N162" s="3" t="s">
        <v>20</v>
      </c>
      <c r="O162" s="3" t="s">
        <v>21</v>
      </c>
    </row>
    <row r="163" spans="1:15" x14ac:dyDescent="0.25">
      <c r="A163" s="2" t="str">
        <f>HYPERLINK("https://nddot-ixmultiasset.biprod.cloud/#/asset/inventory/nbibridges/2346", "37-123-18.0")</f>
        <v>37-123-18.0</v>
      </c>
      <c r="B163" s="3" t="s">
        <v>665</v>
      </c>
      <c r="C163" s="3" t="s">
        <v>225</v>
      </c>
      <c r="D163" s="3" t="s">
        <v>102</v>
      </c>
      <c r="E163" s="3" t="s">
        <v>15</v>
      </c>
      <c r="F163" s="3" t="s">
        <v>16</v>
      </c>
      <c r="G163" s="3" t="s">
        <v>181</v>
      </c>
      <c r="H163" s="3" t="s">
        <v>25</v>
      </c>
      <c r="I163" s="3" t="s">
        <v>1262</v>
      </c>
      <c r="J163" s="3"/>
      <c r="K163" s="3"/>
      <c r="L163" s="3" t="s">
        <v>1260</v>
      </c>
      <c r="M163" s="9">
        <v>8</v>
      </c>
      <c r="N163" s="3" t="s">
        <v>20</v>
      </c>
      <c r="O163" s="3" t="s">
        <v>21</v>
      </c>
    </row>
    <row r="164" spans="1:15" x14ac:dyDescent="0.25">
      <c r="A164" s="2" t="str">
        <f>HYPERLINK("https://nddot-ixmultiasset.biprod.cloud/#/asset/inventory/nbibridges/2962", "37-126-17.0")</f>
        <v>37-126-17.0</v>
      </c>
      <c r="B164" s="3" t="s">
        <v>781</v>
      </c>
      <c r="C164" s="3" t="s">
        <v>225</v>
      </c>
      <c r="D164" s="3" t="s">
        <v>102</v>
      </c>
      <c r="E164" s="3" t="s">
        <v>15</v>
      </c>
      <c r="F164" s="3" t="s">
        <v>16</v>
      </c>
      <c r="G164" s="3" t="s">
        <v>126</v>
      </c>
      <c r="H164" s="3" t="s">
        <v>25</v>
      </c>
      <c r="I164" s="3" t="s">
        <v>1262</v>
      </c>
      <c r="J164" s="3"/>
      <c r="K164" s="3"/>
      <c r="L164" s="3" t="s">
        <v>1260</v>
      </c>
      <c r="M164" s="9">
        <v>8</v>
      </c>
      <c r="N164" s="3" t="s">
        <v>20</v>
      </c>
      <c r="O164" s="3" t="s">
        <v>21</v>
      </c>
    </row>
    <row r="165" spans="1:15" x14ac:dyDescent="0.25">
      <c r="A165" s="2" t="str">
        <f>HYPERLINK("https://nddot-ixmultiasset.biprod.cloud/#/asset/inventory/nbibridges/3511", "37-131-08.0")</f>
        <v>37-131-08.0</v>
      </c>
      <c r="B165" s="3" t="s">
        <v>891</v>
      </c>
      <c r="C165" s="3" t="s">
        <v>225</v>
      </c>
      <c r="D165" s="3" t="s">
        <v>102</v>
      </c>
      <c r="E165" s="3" t="s">
        <v>15</v>
      </c>
      <c r="F165" s="3" t="s">
        <v>16</v>
      </c>
      <c r="G165" s="3" t="s">
        <v>199</v>
      </c>
      <c r="H165" s="3" t="s">
        <v>25</v>
      </c>
      <c r="I165" s="3" t="s">
        <v>1262</v>
      </c>
      <c r="J165" s="3"/>
      <c r="K165" s="3"/>
      <c r="L165" s="3" t="s">
        <v>1260</v>
      </c>
      <c r="M165" s="9">
        <v>8</v>
      </c>
      <c r="N165" s="3" t="s">
        <v>20</v>
      </c>
      <c r="O165" s="3" t="s">
        <v>21</v>
      </c>
    </row>
    <row r="166" spans="1:15" x14ac:dyDescent="0.25">
      <c r="A166" s="2" t="str">
        <f>HYPERLINK("https://nddot-ixmultiasset.biprod.cloud/#/asset/inventory/nbibridges/3631", "37-133-09.0")</f>
        <v>37-133-09.0</v>
      </c>
      <c r="B166" s="3" t="s">
        <v>918</v>
      </c>
      <c r="C166" s="3" t="s">
        <v>225</v>
      </c>
      <c r="D166" s="3" t="s">
        <v>102</v>
      </c>
      <c r="E166" s="3" t="s">
        <v>15</v>
      </c>
      <c r="F166" s="3" t="s">
        <v>16</v>
      </c>
      <c r="G166" s="3" t="s">
        <v>222</v>
      </c>
      <c r="H166" s="3" t="s">
        <v>25</v>
      </c>
      <c r="I166" s="3" t="s">
        <v>1282</v>
      </c>
      <c r="J166" s="3"/>
      <c r="K166" s="3"/>
      <c r="L166" s="3" t="s">
        <v>1260</v>
      </c>
      <c r="M166" s="9">
        <v>8</v>
      </c>
      <c r="N166" s="3" t="s">
        <v>20</v>
      </c>
      <c r="O166" s="3" t="s">
        <v>21</v>
      </c>
    </row>
    <row r="167" spans="1:15" x14ac:dyDescent="0.25">
      <c r="A167" s="4" t="str">
        <f>HYPERLINK("https://nddot-ixmultiasset.biprod.cloud/#/asset/inventory/nbibridges/3819", "37-135-08.0")</f>
        <v>37-135-08.0</v>
      </c>
      <c r="B167" s="5" t="s">
        <v>951</v>
      </c>
      <c r="C167" s="5" t="s">
        <v>225</v>
      </c>
      <c r="D167" s="5" t="s">
        <v>102</v>
      </c>
      <c r="E167" s="5" t="s">
        <v>15</v>
      </c>
      <c r="F167" s="5" t="s">
        <v>16</v>
      </c>
      <c r="G167" s="5" t="s">
        <v>780</v>
      </c>
      <c r="H167" s="5" t="s">
        <v>18</v>
      </c>
      <c r="I167" s="5" t="s">
        <v>1274</v>
      </c>
      <c r="J167" s="5"/>
      <c r="K167" s="5" t="s">
        <v>19</v>
      </c>
      <c r="L167" s="5" t="s">
        <v>1260</v>
      </c>
      <c r="M167" s="10">
        <v>8</v>
      </c>
      <c r="N167" s="5" t="s">
        <v>121</v>
      </c>
      <c r="O167" s="5" t="s">
        <v>74</v>
      </c>
    </row>
    <row r="168" spans="1:15" x14ac:dyDescent="0.25">
      <c r="A168" s="2" t="str">
        <f>HYPERLINK("https://nddot-ixmultiasset.biprod.cloud/#/asset/inventory/nbibridges/2105", "39-101-07.0")</f>
        <v>39-101-07.0</v>
      </c>
      <c r="B168" s="3" t="s">
        <v>614</v>
      </c>
      <c r="C168" s="3" t="s">
        <v>13</v>
      </c>
      <c r="D168" s="3" t="s">
        <v>102</v>
      </c>
      <c r="E168" s="3" t="s">
        <v>15</v>
      </c>
      <c r="F168" s="3" t="s">
        <v>16</v>
      </c>
      <c r="G168" s="3" t="s">
        <v>398</v>
      </c>
      <c r="H168" s="3" t="s">
        <v>25</v>
      </c>
      <c r="I168" s="3" t="s">
        <v>1262</v>
      </c>
      <c r="J168" s="3"/>
      <c r="K168" s="3"/>
      <c r="L168" s="3" t="s">
        <v>1260</v>
      </c>
      <c r="M168" s="9">
        <v>8</v>
      </c>
      <c r="N168" s="3" t="s">
        <v>20</v>
      </c>
      <c r="O168" s="3" t="s">
        <v>21</v>
      </c>
    </row>
    <row r="169" spans="1:15" x14ac:dyDescent="0.25">
      <c r="A169" s="2" t="str">
        <f>HYPERLINK("https://nddot-ixmultiasset.biprod.cloud/#/asset/inventory/nbibridges/2146", "39-102-08.0")</f>
        <v>39-102-08.0</v>
      </c>
      <c r="B169" s="3" t="s">
        <v>620</v>
      </c>
      <c r="C169" s="3" t="s">
        <v>13</v>
      </c>
      <c r="D169" s="3" t="s">
        <v>102</v>
      </c>
      <c r="E169" s="3" t="s">
        <v>15</v>
      </c>
      <c r="F169" s="3" t="s">
        <v>16</v>
      </c>
      <c r="G169" s="3" t="s">
        <v>621</v>
      </c>
      <c r="H169" s="3" t="s">
        <v>18</v>
      </c>
      <c r="I169" s="3" t="s">
        <v>1274</v>
      </c>
      <c r="J169" s="3"/>
      <c r="K169" s="3" t="s">
        <v>19</v>
      </c>
      <c r="L169" s="3" t="s">
        <v>1260</v>
      </c>
      <c r="M169" s="9">
        <v>8</v>
      </c>
      <c r="N169" s="3" t="s">
        <v>20</v>
      </c>
      <c r="O169" s="3" t="s">
        <v>74</v>
      </c>
    </row>
    <row r="170" spans="1:15" x14ac:dyDescent="0.25">
      <c r="A170" s="2" t="str">
        <f>HYPERLINK("https://nddot-ixmultiasset.biprod.cloud/#/asset/inventory/nbibridges/2783", "39-103-05.0")</f>
        <v>39-103-05.0</v>
      </c>
      <c r="B170" s="3" t="s">
        <v>750</v>
      </c>
      <c r="C170" s="3" t="s">
        <v>13</v>
      </c>
      <c r="D170" s="3" t="s">
        <v>23</v>
      </c>
      <c r="E170" s="3" t="s">
        <v>15</v>
      </c>
      <c r="F170" s="3" t="s">
        <v>16</v>
      </c>
      <c r="G170" s="3" t="s">
        <v>565</v>
      </c>
      <c r="H170" s="3" t="s">
        <v>18</v>
      </c>
      <c r="I170" s="3" t="s">
        <v>1276</v>
      </c>
      <c r="J170" s="3"/>
      <c r="K170" s="3" t="s">
        <v>19</v>
      </c>
      <c r="L170" s="3" t="s">
        <v>1260</v>
      </c>
      <c r="M170" s="9">
        <v>8</v>
      </c>
      <c r="N170" s="3" t="s">
        <v>20</v>
      </c>
      <c r="O170" s="3" t="s">
        <v>21</v>
      </c>
    </row>
    <row r="171" spans="1:15" x14ac:dyDescent="0.25">
      <c r="A171" s="2" t="str">
        <f>HYPERLINK("https://nddot-ixmultiasset.biprod.cloud/#/asset/inventory/nbibridges/3217", "39-103-07.0")</f>
        <v>39-103-07.0</v>
      </c>
      <c r="B171" s="3" t="s">
        <v>821</v>
      </c>
      <c r="C171" s="3" t="s">
        <v>13</v>
      </c>
      <c r="D171" s="3" t="s">
        <v>102</v>
      </c>
      <c r="E171" s="3" t="s">
        <v>15</v>
      </c>
      <c r="F171" s="3" t="s">
        <v>16</v>
      </c>
      <c r="G171" s="3" t="s">
        <v>176</v>
      </c>
      <c r="H171" s="3" t="s">
        <v>18</v>
      </c>
      <c r="I171" s="3" t="s">
        <v>1262</v>
      </c>
      <c r="J171" s="3"/>
      <c r="K171" s="3"/>
      <c r="L171" s="3" t="s">
        <v>1260</v>
      </c>
      <c r="M171" s="9">
        <v>8</v>
      </c>
      <c r="N171" s="3" t="s">
        <v>20</v>
      </c>
      <c r="O171" s="3" t="s">
        <v>21</v>
      </c>
    </row>
    <row r="172" spans="1:15" x14ac:dyDescent="0.25">
      <c r="A172" s="4" t="str">
        <f>HYPERLINK("https://nddot-ixmultiasset.biprod.cloud/#/asset/inventory/nbibridges/4366", "39-108-05.0")</f>
        <v>39-108-05.0</v>
      </c>
      <c r="B172" s="5" t="s">
        <v>1037</v>
      </c>
      <c r="C172" s="5" t="s">
        <v>13</v>
      </c>
      <c r="D172" s="5" t="s">
        <v>102</v>
      </c>
      <c r="E172" s="5" t="s">
        <v>15</v>
      </c>
      <c r="F172" s="5" t="s">
        <v>16</v>
      </c>
      <c r="G172" s="5" t="s">
        <v>1038</v>
      </c>
      <c r="H172" s="5" t="s">
        <v>18</v>
      </c>
      <c r="I172" s="5" t="s">
        <v>1274</v>
      </c>
      <c r="J172" s="5"/>
      <c r="K172" s="5" t="s">
        <v>19</v>
      </c>
      <c r="L172" s="5" t="s">
        <v>1260</v>
      </c>
      <c r="M172" s="10">
        <v>8</v>
      </c>
      <c r="N172" s="5" t="s">
        <v>121</v>
      </c>
      <c r="O172" s="5" t="s">
        <v>74</v>
      </c>
    </row>
    <row r="173" spans="1:15" x14ac:dyDescent="0.25">
      <c r="A173" s="4" t="str">
        <f>HYPERLINK("https://nddot-ixmultiasset.biprod.cloud/#/asset/inventory/nbibridges/4670", "39-110-04.0")</f>
        <v>39-110-04.0</v>
      </c>
      <c r="B173" s="5" t="s">
        <v>1103</v>
      </c>
      <c r="C173" s="5" t="s">
        <v>13</v>
      </c>
      <c r="D173" s="5" t="s">
        <v>102</v>
      </c>
      <c r="E173" s="5" t="s">
        <v>15</v>
      </c>
      <c r="F173" s="5" t="s">
        <v>16</v>
      </c>
      <c r="G173" s="5" t="s">
        <v>156</v>
      </c>
      <c r="H173" s="5" t="s">
        <v>25</v>
      </c>
      <c r="I173" s="5" t="s">
        <v>1258</v>
      </c>
      <c r="J173" s="5"/>
      <c r="K173" s="5"/>
      <c r="L173" s="5" t="s">
        <v>1260</v>
      </c>
      <c r="M173" s="10">
        <v>8</v>
      </c>
      <c r="N173" s="5" t="s">
        <v>20</v>
      </c>
      <c r="O173" s="5" t="s">
        <v>21</v>
      </c>
    </row>
    <row r="174" spans="1:15" x14ac:dyDescent="0.25">
      <c r="A174" s="2" t="str">
        <f>HYPERLINK("https://nddot-ixmultiasset.biprod.cloud/#/asset/inventory/nbibridges/4864", "39-111-02.0")</f>
        <v>39-111-02.0</v>
      </c>
      <c r="B174" s="3" t="s">
        <v>1129</v>
      </c>
      <c r="C174" s="3" t="s">
        <v>13</v>
      </c>
      <c r="D174" s="3" t="s">
        <v>102</v>
      </c>
      <c r="E174" s="3" t="s">
        <v>15</v>
      </c>
      <c r="F174" s="3" t="s">
        <v>16</v>
      </c>
      <c r="G174" s="3" t="s">
        <v>1130</v>
      </c>
      <c r="H174" s="3" t="s">
        <v>18</v>
      </c>
      <c r="I174" s="3" t="s">
        <v>1274</v>
      </c>
      <c r="J174" s="3"/>
      <c r="K174" s="3" t="s">
        <v>19</v>
      </c>
      <c r="L174" s="3" t="s">
        <v>1260</v>
      </c>
      <c r="M174" s="9">
        <v>8</v>
      </c>
      <c r="N174" s="3" t="s">
        <v>20</v>
      </c>
      <c r="O174" s="3" t="s">
        <v>74</v>
      </c>
    </row>
    <row r="175" spans="1:15" x14ac:dyDescent="0.25">
      <c r="A175" s="2" t="str">
        <f>HYPERLINK("https://nddot-ixmultiasset.biprod.cloud/#/asset/inventory/nbibridges/560", "39-112-02.0")</f>
        <v>39-112-02.0</v>
      </c>
      <c r="B175" s="3" t="s">
        <v>221</v>
      </c>
      <c r="C175" s="3" t="s">
        <v>13</v>
      </c>
      <c r="D175" s="3" t="s">
        <v>102</v>
      </c>
      <c r="E175" s="3" t="s">
        <v>15</v>
      </c>
      <c r="F175" s="3" t="s">
        <v>16</v>
      </c>
      <c r="G175" s="3" t="s">
        <v>222</v>
      </c>
      <c r="H175" s="3" t="s">
        <v>25</v>
      </c>
      <c r="I175" s="3" t="s">
        <v>1258</v>
      </c>
      <c r="J175" s="3"/>
      <c r="K175" s="3" t="s">
        <v>202</v>
      </c>
      <c r="L175" s="3" t="s">
        <v>1260</v>
      </c>
      <c r="M175" s="9">
        <v>8</v>
      </c>
      <c r="N175" s="3" t="s">
        <v>20</v>
      </c>
      <c r="O175" s="3" t="s">
        <v>21</v>
      </c>
    </row>
    <row r="176" spans="1:15" x14ac:dyDescent="0.25">
      <c r="A176" s="4" t="str">
        <f>HYPERLINK("https://nddot-ixmultiasset.biprod.cloud/#/asset/inventory/nbibridges/1592", "39-114-02.2")</f>
        <v>39-114-02.2</v>
      </c>
      <c r="B176" s="5" t="s">
        <v>497</v>
      </c>
      <c r="C176" s="5" t="s">
        <v>13</v>
      </c>
      <c r="D176" s="5" t="s">
        <v>102</v>
      </c>
      <c r="E176" s="5" t="s">
        <v>15</v>
      </c>
      <c r="F176" s="5" t="s">
        <v>16</v>
      </c>
      <c r="G176" s="5" t="s">
        <v>147</v>
      </c>
      <c r="H176" s="5" t="s">
        <v>25</v>
      </c>
      <c r="I176" s="5" t="s">
        <v>1262</v>
      </c>
      <c r="J176" s="5"/>
      <c r="K176" s="5"/>
      <c r="L176" s="5" t="s">
        <v>1260</v>
      </c>
      <c r="M176" s="10">
        <v>8</v>
      </c>
      <c r="N176" s="5" t="s">
        <v>20</v>
      </c>
      <c r="O176" s="5" t="s">
        <v>21</v>
      </c>
    </row>
    <row r="177" spans="1:15" x14ac:dyDescent="0.25">
      <c r="A177" s="2" t="str">
        <f>HYPERLINK("https://nddot-ixmultiasset.biprod.cloud/#/asset/inventory/nbibridges/1967", "39-115-02.0")</f>
        <v>39-115-02.0</v>
      </c>
      <c r="B177" s="3" t="s">
        <v>106</v>
      </c>
      <c r="C177" s="3" t="s">
        <v>13</v>
      </c>
      <c r="D177" s="3" t="s">
        <v>23</v>
      </c>
      <c r="E177" s="3" t="s">
        <v>15</v>
      </c>
      <c r="F177" s="3" t="s">
        <v>16</v>
      </c>
      <c r="G177" s="3" t="s">
        <v>491</v>
      </c>
      <c r="H177" s="3" t="s">
        <v>18</v>
      </c>
      <c r="I177" s="3" t="s">
        <v>1258</v>
      </c>
      <c r="J177" s="3"/>
      <c r="K177" s="3" t="s">
        <v>19</v>
      </c>
      <c r="L177" s="3" t="s">
        <v>1260</v>
      </c>
      <c r="M177" s="9">
        <v>8</v>
      </c>
      <c r="N177" s="3" t="s">
        <v>20</v>
      </c>
      <c r="O177" s="3" t="s">
        <v>21</v>
      </c>
    </row>
    <row r="178" spans="1:15" x14ac:dyDescent="0.25">
      <c r="A178" s="4" t="str">
        <f>HYPERLINK("https://nddot-ixmultiasset.biprod.cloud/#/asset/inventory/nbibridges/607", "39-118-02.3")</f>
        <v>39-118-02.3</v>
      </c>
      <c r="B178" s="5" t="s">
        <v>239</v>
      </c>
      <c r="C178" s="5" t="s">
        <v>13</v>
      </c>
      <c r="D178" s="5" t="s">
        <v>240</v>
      </c>
      <c r="E178" s="5" t="s">
        <v>15</v>
      </c>
      <c r="F178" s="5" t="s">
        <v>16</v>
      </c>
      <c r="G178" s="5" t="s">
        <v>238</v>
      </c>
      <c r="H178" s="5" t="s">
        <v>18</v>
      </c>
      <c r="I178" s="5" t="s">
        <v>1258</v>
      </c>
      <c r="J178" s="5"/>
      <c r="K178" s="5" t="s">
        <v>19</v>
      </c>
      <c r="L178" s="5" t="s">
        <v>1260</v>
      </c>
      <c r="M178" s="10">
        <v>8</v>
      </c>
      <c r="N178" s="5" t="s">
        <v>20</v>
      </c>
      <c r="O178" s="5" t="s">
        <v>21</v>
      </c>
    </row>
    <row r="179" spans="1:15" x14ac:dyDescent="0.25">
      <c r="A179" s="4" t="str">
        <f>HYPERLINK("https://nddot-ixmultiasset.biprod.cloud/#/asset/inventory/nbibridges/976", "39-118-03.1")</f>
        <v>39-118-03.1</v>
      </c>
      <c r="B179" s="5" t="s">
        <v>335</v>
      </c>
      <c r="C179" s="5" t="s">
        <v>13</v>
      </c>
      <c r="D179" s="5" t="s">
        <v>89</v>
      </c>
      <c r="E179" s="5" t="s">
        <v>15</v>
      </c>
      <c r="F179" s="5" t="s">
        <v>16</v>
      </c>
      <c r="G179" s="5" t="s">
        <v>46</v>
      </c>
      <c r="H179" s="5" t="s">
        <v>25</v>
      </c>
      <c r="I179" s="5" t="s">
        <v>1258</v>
      </c>
      <c r="J179" s="5"/>
      <c r="K179" s="5" t="s">
        <v>19</v>
      </c>
      <c r="L179" s="5" t="s">
        <v>1260</v>
      </c>
      <c r="M179" s="10">
        <v>8</v>
      </c>
      <c r="N179" s="5" t="s">
        <v>20</v>
      </c>
      <c r="O179" s="5" t="s">
        <v>21</v>
      </c>
    </row>
    <row r="180" spans="1:15" x14ac:dyDescent="0.25">
      <c r="A180" s="2" t="str">
        <f>HYPERLINK("https://nddot-ixmultiasset.biprod.cloud/#/asset/inventory/nbibridges/1241", "39-118-04.1")</f>
        <v>39-118-04.1</v>
      </c>
      <c r="B180" s="3" t="s">
        <v>407</v>
      </c>
      <c r="C180" s="3" t="s">
        <v>13</v>
      </c>
      <c r="D180" s="3" t="s">
        <v>240</v>
      </c>
      <c r="E180" s="3" t="s">
        <v>15</v>
      </c>
      <c r="F180" s="3" t="s">
        <v>16</v>
      </c>
      <c r="G180" s="3" t="s">
        <v>408</v>
      </c>
      <c r="H180" s="3" t="s">
        <v>18</v>
      </c>
      <c r="I180" s="3" t="s">
        <v>1258</v>
      </c>
      <c r="J180" s="3"/>
      <c r="K180" s="3" t="s">
        <v>19</v>
      </c>
      <c r="L180" s="3" t="s">
        <v>1260</v>
      </c>
      <c r="M180" s="9">
        <v>8</v>
      </c>
      <c r="N180" s="3" t="s">
        <v>20</v>
      </c>
      <c r="O180" s="3" t="s">
        <v>21</v>
      </c>
    </row>
    <row r="181" spans="1:15" x14ac:dyDescent="0.25">
      <c r="A181" s="2" t="str">
        <f>HYPERLINK("https://nddot-ixmultiasset.biprod.cloud/#/asset/inventory/nbibridges/1769", "39-118-05.0")</f>
        <v>39-118-05.0</v>
      </c>
      <c r="B181" s="3" t="s">
        <v>549</v>
      </c>
      <c r="C181" s="3" t="s">
        <v>13</v>
      </c>
      <c r="D181" s="3" t="s">
        <v>89</v>
      </c>
      <c r="E181" s="3" t="s">
        <v>15</v>
      </c>
      <c r="F181" s="3" t="s">
        <v>16</v>
      </c>
      <c r="G181" s="3" t="s">
        <v>46</v>
      </c>
      <c r="H181" s="3" t="s">
        <v>18</v>
      </c>
      <c r="I181" s="3" t="s">
        <v>1258</v>
      </c>
      <c r="J181" s="3"/>
      <c r="K181" s="3" t="s">
        <v>19</v>
      </c>
      <c r="L181" s="3" t="s">
        <v>1260</v>
      </c>
      <c r="M181" s="9">
        <v>8</v>
      </c>
      <c r="N181" s="3" t="s">
        <v>20</v>
      </c>
      <c r="O181" s="3" t="s">
        <v>21</v>
      </c>
    </row>
    <row r="182" spans="1:15" x14ac:dyDescent="0.25">
      <c r="A182" s="4" t="str">
        <f>HYPERLINK("https://nddot-ixmultiasset.biprod.cloud/#/asset/inventory/nbibridges/5149", "46-117-25.1")</f>
        <v>46-117-25.1</v>
      </c>
      <c r="B182" s="5" t="s">
        <v>1199</v>
      </c>
      <c r="C182" s="5" t="s">
        <v>27</v>
      </c>
      <c r="D182" s="5" t="s">
        <v>23</v>
      </c>
      <c r="E182" s="5" t="s">
        <v>1200</v>
      </c>
      <c r="F182" s="5" t="s">
        <v>16</v>
      </c>
      <c r="G182" s="5" t="s">
        <v>358</v>
      </c>
      <c r="H182" s="5" t="s">
        <v>25</v>
      </c>
      <c r="I182" s="5" t="s">
        <v>1252</v>
      </c>
      <c r="J182" s="5"/>
      <c r="K182" s="5"/>
      <c r="L182" s="5" t="s">
        <v>1260</v>
      </c>
      <c r="M182" s="10">
        <v>8</v>
      </c>
      <c r="N182" s="5" t="s">
        <v>20</v>
      </c>
      <c r="O182" s="5" t="s">
        <v>21</v>
      </c>
    </row>
    <row r="183" spans="1:15" x14ac:dyDescent="0.25">
      <c r="A183" s="4" t="str">
        <f>HYPERLINK("https://nddot-ixmultiasset.biprod.cloud/#/asset/inventory/nbibridges/299", "47-121-04.0")</f>
        <v>47-121-04.0</v>
      </c>
      <c r="B183" s="5" t="s">
        <v>153</v>
      </c>
      <c r="C183" s="5" t="s">
        <v>63</v>
      </c>
      <c r="D183" s="5" t="s">
        <v>64</v>
      </c>
      <c r="E183" s="5" t="s">
        <v>15</v>
      </c>
      <c r="F183" s="5" t="s">
        <v>16</v>
      </c>
      <c r="G183" s="5" t="s">
        <v>154</v>
      </c>
      <c r="H183" s="5" t="s">
        <v>25</v>
      </c>
      <c r="I183" s="5" t="s">
        <v>1275</v>
      </c>
      <c r="J183" s="5"/>
      <c r="K183" s="5"/>
      <c r="L183" s="5" t="s">
        <v>1260</v>
      </c>
      <c r="M183" s="10">
        <v>8</v>
      </c>
      <c r="N183" s="5" t="s">
        <v>20</v>
      </c>
      <c r="O183" s="5" t="s">
        <v>21</v>
      </c>
    </row>
    <row r="184" spans="1:15" x14ac:dyDescent="0.25">
      <c r="A184" s="4" t="str">
        <f>HYPERLINK("https://nddot-ixmultiasset.biprod.cloud/#/asset/inventory/nbibridges/679", "47-122-06.1")</f>
        <v>47-122-06.1</v>
      </c>
      <c r="B184" s="5" t="s">
        <v>249</v>
      </c>
      <c r="C184" s="5" t="s">
        <v>63</v>
      </c>
      <c r="D184" s="5" t="s">
        <v>64</v>
      </c>
      <c r="E184" s="5" t="s">
        <v>65</v>
      </c>
      <c r="F184" s="5" t="s">
        <v>16</v>
      </c>
      <c r="G184" s="5" t="s">
        <v>61</v>
      </c>
      <c r="H184" s="5" t="s">
        <v>25</v>
      </c>
      <c r="I184" s="5" t="s">
        <v>1262</v>
      </c>
      <c r="J184" s="5"/>
      <c r="K184" s="5"/>
      <c r="L184" s="5" t="s">
        <v>1260</v>
      </c>
      <c r="M184" s="10">
        <v>8</v>
      </c>
      <c r="N184" s="5" t="s">
        <v>20</v>
      </c>
      <c r="O184" s="5" t="s">
        <v>21</v>
      </c>
    </row>
    <row r="185" spans="1:15" x14ac:dyDescent="0.25">
      <c r="A185" s="2" t="str">
        <f>HYPERLINK("https://nddot-ixmultiasset.biprod.cloud/#/asset/inventory/nbibridges/858", "47-123-08.0")</f>
        <v>47-123-08.0</v>
      </c>
      <c r="B185" s="3" t="s">
        <v>295</v>
      </c>
      <c r="C185" s="3" t="s">
        <v>63</v>
      </c>
      <c r="D185" s="3" t="s">
        <v>64</v>
      </c>
      <c r="E185" s="3" t="s">
        <v>65</v>
      </c>
      <c r="F185" s="3" t="s">
        <v>16</v>
      </c>
      <c r="G185" s="3" t="s">
        <v>181</v>
      </c>
      <c r="H185" s="3" t="s">
        <v>18</v>
      </c>
      <c r="I185" s="3" t="s">
        <v>1262</v>
      </c>
      <c r="J185" s="3"/>
      <c r="K185" s="3"/>
      <c r="L185" s="3" t="s">
        <v>1260</v>
      </c>
      <c r="M185" s="9">
        <v>8</v>
      </c>
      <c r="N185" s="3" t="s">
        <v>20</v>
      </c>
      <c r="O185" s="3" t="s">
        <v>21</v>
      </c>
    </row>
    <row r="186" spans="1:15" x14ac:dyDescent="0.25">
      <c r="A186" s="2" t="str">
        <f>HYPERLINK("https://nddot-ixmultiasset.biprod.cloud/#/asset/inventory/nbibridges/1811", "47-126-15.0")</f>
        <v>47-126-15.0</v>
      </c>
      <c r="B186" s="3" t="s">
        <v>561</v>
      </c>
      <c r="C186" s="3" t="s">
        <v>63</v>
      </c>
      <c r="D186" s="3" t="s">
        <v>64</v>
      </c>
      <c r="E186" s="3" t="s">
        <v>65</v>
      </c>
      <c r="F186" s="3" t="s">
        <v>16</v>
      </c>
      <c r="G186" s="3" t="s">
        <v>81</v>
      </c>
      <c r="H186" s="3" t="s">
        <v>25</v>
      </c>
      <c r="I186" s="3" t="s">
        <v>1275</v>
      </c>
      <c r="J186" s="3"/>
      <c r="K186" s="3" t="s">
        <v>19</v>
      </c>
      <c r="L186" s="3" t="s">
        <v>1260</v>
      </c>
      <c r="M186" s="9">
        <v>8</v>
      </c>
      <c r="N186" s="3" t="s">
        <v>20</v>
      </c>
      <c r="O186" s="3" t="s">
        <v>21</v>
      </c>
    </row>
    <row r="187" spans="1:15" x14ac:dyDescent="0.25">
      <c r="A187" s="2" t="str">
        <f>HYPERLINK("https://nddot-ixmultiasset.biprod.cloud/#/asset/inventory/nbibridges/2617", "47-129-24.1")</f>
        <v>47-129-24.1</v>
      </c>
      <c r="B187" s="3" t="s">
        <v>717</v>
      </c>
      <c r="C187" s="3" t="s">
        <v>63</v>
      </c>
      <c r="D187" s="3" t="s">
        <v>64</v>
      </c>
      <c r="E187" s="3" t="s">
        <v>65</v>
      </c>
      <c r="F187" s="3" t="s">
        <v>16</v>
      </c>
      <c r="G187" s="3" t="s">
        <v>408</v>
      </c>
      <c r="H187" s="3" t="s">
        <v>25</v>
      </c>
      <c r="I187" s="3" t="s">
        <v>1275</v>
      </c>
      <c r="J187" s="3"/>
      <c r="K187" s="3" t="s">
        <v>19</v>
      </c>
      <c r="L187" s="3" t="s">
        <v>1260</v>
      </c>
      <c r="M187" s="9">
        <v>8</v>
      </c>
      <c r="N187" s="3" t="s">
        <v>20</v>
      </c>
      <c r="O187" s="3" t="s">
        <v>21</v>
      </c>
    </row>
    <row r="188" spans="1:15" x14ac:dyDescent="0.25">
      <c r="A188" s="2" t="str">
        <f>HYPERLINK("https://nddot-ixmultiasset.biprod.cloud/#/asset/inventory/nbibridges/3323", "47-130-22.0")</f>
        <v>47-130-22.0</v>
      </c>
      <c r="B188" s="3" t="s">
        <v>841</v>
      </c>
      <c r="C188" s="3" t="s">
        <v>63</v>
      </c>
      <c r="D188" s="3" t="s">
        <v>64</v>
      </c>
      <c r="E188" s="3" t="s">
        <v>65</v>
      </c>
      <c r="F188" s="3" t="s">
        <v>16</v>
      </c>
      <c r="G188" s="3" t="s">
        <v>408</v>
      </c>
      <c r="H188" s="3" t="s">
        <v>25</v>
      </c>
      <c r="I188" s="3" t="s">
        <v>1275</v>
      </c>
      <c r="J188" s="3"/>
      <c r="K188" s="3" t="s">
        <v>19</v>
      </c>
      <c r="L188" s="3" t="s">
        <v>1260</v>
      </c>
      <c r="M188" s="9">
        <v>8</v>
      </c>
      <c r="N188" s="3" t="s">
        <v>20</v>
      </c>
      <c r="O188" s="3" t="s">
        <v>21</v>
      </c>
    </row>
    <row r="189" spans="1:15" x14ac:dyDescent="0.25">
      <c r="A189" s="2" t="str">
        <f>HYPERLINK("https://nddot-ixmultiasset.biprod.cloud/#/asset/inventory/nbibridges/3695", "47-135-18.0")</f>
        <v>47-135-18.0</v>
      </c>
      <c r="B189" s="3" t="s">
        <v>933</v>
      </c>
      <c r="C189" s="3" t="s">
        <v>63</v>
      </c>
      <c r="D189" s="3" t="s">
        <v>98</v>
      </c>
      <c r="E189" s="3" t="s">
        <v>15</v>
      </c>
      <c r="F189" s="3" t="s">
        <v>16</v>
      </c>
      <c r="G189" s="3" t="s">
        <v>212</v>
      </c>
      <c r="H189" s="3" t="s">
        <v>25</v>
      </c>
      <c r="I189" s="3" t="s">
        <v>1262</v>
      </c>
      <c r="J189" s="3"/>
      <c r="K189" s="3"/>
      <c r="L189" s="3" t="s">
        <v>1260</v>
      </c>
      <c r="M189" s="9">
        <v>8</v>
      </c>
      <c r="N189" s="3" t="s">
        <v>20</v>
      </c>
      <c r="O189" s="3" t="s">
        <v>21</v>
      </c>
    </row>
    <row r="190" spans="1:15" x14ac:dyDescent="0.25">
      <c r="A190" s="4" t="str">
        <f>HYPERLINK("https://nddot-ixmultiasset.biprod.cloud/#/asset/inventory/nbibridges/3860", "47-135-29.0")</f>
        <v>47-135-29.0</v>
      </c>
      <c r="B190" s="5" t="s">
        <v>960</v>
      </c>
      <c r="C190" s="5" t="s">
        <v>63</v>
      </c>
      <c r="D190" s="5" t="s">
        <v>64</v>
      </c>
      <c r="E190" s="5" t="s">
        <v>15</v>
      </c>
      <c r="F190" s="5" t="s">
        <v>16</v>
      </c>
      <c r="G190" s="5" t="s">
        <v>350</v>
      </c>
      <c r="H190" s="5" t="s">
        <v>25</v>
      </c>
      <c r="I190" s="5" t="s">
        <v>1275</v>
      </c>
      <c r="J190" s="5"/>
      <c r="K190" s="5" t="s">
        <v>120</v>
      </c>
      <c r="L190" s="5" t="s">
        <v>1260</v>
      </c>
      <c r="M190" s="10">
        <v>8</v>
      </c>
      <c r="N190" s="5" t="s">
        <v>20</v>
      </c>
      <c r="O190" s="5" t="s">
        <v>21</v>
      </c>
    </row>
    <row r="191" spans="1:15" x14ac:dyDescent="0.25">
      <c r="A191" s="2" t="str">
        <f>HYPERLINK("https://nddot-ixmultiasset.biprod.cloud/#/asset/inventory/nbibridges/3677", "47-136-41.0")</f>
        <v>47-136-41.0</v>
      </c>
      <c r="B191" s="3" t="s">
        <v>929</v>
      </c>
      <c r="C191" s="3" t="s">
        <v>63</v>
      </c>
      <c r="D191" s="3" t="s">
        <v>45</v>
      </c>
      <c r="E191" s="3" t="s">
        <v>15</v>
      </c>
      <c r="F191" s="3" t="s">
        <v>16</v>
      </c>
      <c r="G191" s="3" t="s">
        <v>154</v>
      </c>
      <c r="H191" s="3" t="s">
        <v>25</v>
      </c>
      <c r="I191" s="3" t="s">
        <v>1275</v>
      </c>
      <c r="J191" s="3"/>
      <c r="K191" s="3"/>
      <c r="L191" s="3" t="s">
        <v>1260</v>
      </c>
      <c r="M191" s="9">
        <v>8</v>
      </c>
      <c r="N191" s="3" t="s">
        <v>20</v>
      </c>
      <c r="O191" s="3" t="s">
        <v>21</v>
      </c>
    </row>
    <row r="192" spans="1:15" x14ac:dyDescent="0.25">
      <c r="A192" s="2" t="str">
        <f>HYPERLINK("https://nddot-ixmultiasset.biprod.cloud/#/asset/inventory/nbibridges/4194", "47-142-45.0")</f>
        <v>47-142-45.0</v>
      </c>
      <c r="B192" s="3" t="s">
        <v>1009</v>
      </c>
      <c r="C192" s="3" t="s">
        <v>63</v>
      </c>
      <c r="D192" s="3" t="s">
        <v>98</v>
      </c>
      <c r="E192" s="3" t="s">
        <v>868</v>
      </c>
      <c r="F192" s="3" t="s">
        <v>16</v>
      </c>
      <c r="G192" s="3" t="s">
        <v>119</v>
      </c>
      <c r="H192" s="3" t="s">
        <v>25</v>
      </c>
      <c r="I192" s="3" t="s">
        <v>1262</v>
      </c>
      <c r="J192" s="3"/>
      <c r="K192" s="3"/>
      <c r="L192" s="3" t="s">
        <v>1260</v>
      </c>
      <c r="M192" s="9">
        <v>8</v>
      </c>
      <c r="N192" s="3" t="s">
        <v>20</v>
      </c>
      <c r="O192" s="3" t="s">
        <v>21</v>
      </c>
    </row>
    <row r="193" spans="1:15" x14ac:dyDescent="0.25">
      <c r="A193" s="2" t="str">
        <f>HYPERLINK("https://nddot-ixmultiasset.biprod.cloud/#/asset/inventory/nbibridges/2996", "49-112-23.0")</f>
        <v>49-112-23.0</v>
      </c>
      <c r="B193" s="3" t="s">
        <v>788</v>
      </c>
      <c r="C193" s="3" t="s">
        <v>117</v>
      </c>
      <c r="D193" s="3" t="s">
        <v>214</v>
      </c>
      <c r="E193" s="3" t="s">
        <v>15</v>
      </c>
      <c r="F193" s="3" t="s">
        <v>16</v>
      </c>
      <c r="G193" s="3" t="s">
        <v>400</v>
      </c>
      <c r="H193" s="3" t="s">
        <v>25</v>
      </c>
      <c r="I193" s="3" t="s">
        <v>1258</v>
      </c>
      <c r="J193" s="3"/>
      <c r="K193" s="3" t="s">
        <v>19</v>
      </c>
      <c r="L193" s="3" t="s">
        <v>1260</v>
      </c>
      <c r="M193" s="9">
        <v>8</v>
      </c>
      <c r="N193" s="3" t="s">
        <v>20</v>
      </c>
      <c r="O193" s="3" t="s">
        <v>21</v>
      </c>
    </row>
    <row r="194" spans="1:15" x14ac:dyDescent="0.25">
      <c r="A194" s="2" t="str">
        <f>HYPERLINK("https://nddot-ixmultiasset.biprod.cloud/#/asset/inventory/nbibridges/3265", "49-112-23.4")</f>
        <v>49-112-23.4</v>
      </c>
      <c r="B194" s="3" t="s">
        <v>830</v>
      </c>
      <c r="C194" s="3" t="s">
        <v>117</v>
      </c>
      <c r="D194" s="3" t="s">
        <v>214</v>
      </c>
      <c r="E194" s="3" t="s">
        <v>15</v>
      </c>
      <c r="F194" s="3" t="s">
        <v>16</v>
      </c>
      <c r="G194" s="3" t="s">
        <v>162</v>
      </c>
      <c r="H194" s="3" t="s">
        <v>25</v>
      </c>
      <c r="I194" s="3" t="s">
        <v>1252</v>
      </c>
      <c r="J194" s="3"/>
      <c r="K194" s="3"/>
      <c r="L194" s="3" t="s">
        <v>1260</v>
      </c>
      <c r="M194" s="9">
        <v>8</v>
      </c>
      <c r="N194" s="3" t="s">
        <v>20</v>
      </c>
      <c r="O194" s="3" t="s">
        <v>21</v>
      </c>
    </row>
    <row r="195" spans="1:15" x14ac:dyDescent="0.25">
      <c r="A195" s="2" t="str">
        <f>HYPERLINK("https://nddot-ixmultiasset.biprod.cloud/#/asset/inventory/nbibridges/4577", "49-113-23.0")</f>
        <v>49-113-23.0</v>
      </c>
      <c r="B195" s="3" t="s">
        <v>1080</v>
      </c>
      <c r="C195" s="3" t="s">
        <v>117</v>
      </c>
      <c r="D195" s="3" t="s">
        <v>151</v>
      </c>
      <c r="E195" s="3" t="s">
        <v>15</v>
      </c>
      <c r="F195" s="3" t="s">
        <v>16</v>
      </c>
      <c r="G195" s="3" t="s">
        <v>195</v>
      </c>
      <c r="H195" s="3" t="s">
        <v>18</v>
      </c>
      <c r="I195" s="3" t="s">
        <v>1258</v>
      </c>
      <c r="J195" s="3"/>
      <c r="K195" s="3" t="s">
        <v>19</v>
      </c>
      <c r="L195" s="3" t="s">
        <v>1260</v>
      </c>
      <c r="M195" s="9">
        <v>8</v>
      </c>
      <c r="N195" s="3" t="s">
        <v>20</v>
      </c>
      <c r="O195" s="3" t="s">
        <v>21</v>
      </c>
    </row>
    <row r="196" spans="1:15" x14ac:dyDescent="0.25">
      <c r="A196" s="4" t="str">
        <f>HYPERLINK("https://nddot-ixmultiasset.biprod.cloud/#/asset/inventory/nbibridges/661", "49-114-23.0")</f>
        <v>49-114-23.0</v>
      </c>
      <c r="B196" s="5" t="s">
        <v>244</v>
      </c>
      <c r="C196" s="5" t="s">
        <v>117</v>
      </c>
      <c r="D196" s="5" t="s">
        <v>151</v>
      </c>
      <c r="E196" s="5" t="s">
        <v>15</v>
      </c>
      <c r="F196" s="5" t="s">
        <v>16</v>
      </c>
      <c r="G196" s="5" t="s">
        <v>216</v>
      </c>
      <c r="H196" s="5" t="s">
        <v>18</v>
      </c>
      <c r="I196" s="5" t="s">
        <v>1258</v>
      </c>
      <c r="J196" s="5"/>
      <c r="K196" s="5" t="s">
        <v>19</v>
      </c>
      <c r="L196" s="5" t="s">
        <v>1260</v>
      </c>
      <c r="M196" s="10">
        <v>8</v>
      </c>
      <c r="N196" s="5" t="s">
        <v>20</v>
      </c>
      <c r="O196" s="5" t="s">
        <v>21</v>
      </c>
    </row>
    <row r="197" spans="1:15" x14ac:dyDescent="0.25">
      <c r="A197" s="2" t="str">
        <f>HYPERLINK("https://nddot-ixmultiasset.biprod.cloud/#/asset/inventory/nbibridges/1304", "49-114-25.0")</f>
        <v>49-114-25.0</v>
      </c>
      <c r="B197" s="3" t="s">
        <v>421</v>
      </c>
      <c r="C197" s="3" t="s">
        <v>117</v>
      </c>
      <c r="D197" s="3" t="s">
        <v>214</v>
      </c>
      <c r="E197" s="3" t="s">
        <v>15</v>
      </c>
      <c r="F197" s="3" t="s">
        <v>16</v>
      </c>
      <c r="G197" s="3" t="s">
        <v>106</v>
      </c>
      <c r="H197" s="3" t="s">
        <v>18</v>
      </c>
      <c r="I197" s="3" t="s">
        <v>1258</v>
      </c>
      <c r="J197" s="3"/>
      <c r="K197" s="3" t="s">
        <v>19</v>
      </c>
      <c r="L197" s="3" t="s">
        <v>1260</v>
      </c>
      <c r="M197" s="9">
        <v>8</v>
      </c>
      <c r="N197" s="3" t="s">
        <v>20</v>
      </c>
      <c r="O197" s="3" t="s">
        <v>21</v>
      </c>
    </row>
    <row r="198" spans="1:15" x14ac:dyDescent="0.25">
      <c r="A198" s="4" t="str">
        <f>HYPERLINK("https://nddot-ixmultiasset.biprod.cloud/#/asset/inventory/nbibridges/2846", "49-116-26.0")</f>
        <v>49-116-26.0</v>
      </c>
      <c r="B198" s="5" t="s">
        <v>758</v>
      </c>
      <c r="C198" s="5" t="s">
        <v>117</v>
      </c>
      <c r="D198" s="5" t="s">
        <v>214</v>
      </c>
      <c r="E198" s="5" t="s">
        <v>15</v>
      </c>
      <c r="F198" s="5" t="s">
        <v>16</v>
      </c>
      <c r="G198" s="5" t="s">
        <v>119</v>
      </c>
      <c r="H198" s="5" t="s">
        <v>25</v>
      </c>
      <c r="I198" s="5" t="s">
        <v>1262</v>
      </c>
      <c r="J198" s="5"/>
      <c r="K198" s="5"/>
      <c r="L198" s="5" t="s">
        <v>1260</v>
      </c>
      <c r="M198" s="10">
        <v>8</v>
      </c>
      <c r="N198" s="5" t="s">
        <v>20</v>
      </c>
      <c r="O198" s="5" t="s">
        <v>21</v>
      </c>
    </row>
    <row r="199" spans="1:15" x14ac:dyDescent="0.25">
      <c r="A199" s="2" t="str">
        <f>HYPERLINK("https://nddot-ixmultiasset.biprod.cloud/#/asset/inventory/nbibridges/3375", "49-118-24.0")</f>
        <v>49-118-24.0</v>
      </c>
      <c r="B199" s="3" t="s">
        <v>854</v>
      </c>
      <c r="C199" s="3" t="s">
        <v>117</v>
      </c>
      <c r="D199" s="3" t="s">
        <v>193</v>
      </c>
      <c r="E199" s="3" t="s">
        <v>15</v>
      </c>
      <c r="F199" s="3" t="s">
        <v>16</v>
      </c>
      <c r="G199" s="3" t="s">
        <v>126</v>
      </c>
      <c r="H199" s="3" t="s">
        <v>25</v>
      </c>
      <c r="I199" s="3" t="s">
        <v>1275</v>
      </c>
      <c r="J199" s="3"/>
      <c r="K199" s="3"/>
      <c r="L199" s="3" t="s">
        <v>1260</v>
      </c>
      <c r="M199" s="9">
        <v>8</v>
      </c>
      <c r="N199" s="3" t="s">
        <v>20</v>
      </c>
      <c r="O199" s="3" t="s">
        <v>21</v>
      </c>
    </row>
    <row r="200" spans="1:15" x14ac:dyDescent="0.25">
      <c r="A200" s="4" t="str">
        <f>HYPERLINK("https://nddot-ixmultiasset.biprod.cloud/#/asset/inventory/nbibridges/3787", "49-120-24.0")</f>
        <v>49-120-24.0</v>
      </c>
      <c r="B200" s="5" t="s">
        <v>946</v>
      </c>
      <c r="C200" s="5" t="s">
        <v>117</v>
      </c>
      <c r="D200" s="5" t="s">
        <v>214</v>
      </c>
      <c r="E200" s="5" t="s">
        <v>15</v>
      </c>
      <c r="F200" s="5" t="s">
        <v>16</v>
      </c>
      <c r="G200" s="5" t="s">
        <v>491</v>
      </c>
      <c r="H200" s="5" t="s">
        <v>18</v>
      </c>
      <c r="I200" s="5" t="s">
        <v>1274</v>
      </c>
      <c r="J200" s="5"/>
      <c r="K200" s="5"/>
      <c r="L200" s="5" t="s">
        <v>1260</v>
      </c>
      <c r="M200" s="10">
        <v>8</v>
      </c>
      <c r="N200" s="5" t="s">
        <v>121</v>
      </c>
      <c r="O200" s="5" t="s">
        <v>74</v>
      </c>
    </row>
    <row r="201" spans="1:15" x14ac:dyDescent="0.25">
      <c r="A201" s="2" t="str">
        <f>HYPERLINK("https://nddot-ixmultiasset.biprod.cloud/#/asset/inventory/nbibridges/4741", "49-121-25.0")</f>
        <v>49-121-25.0</v>
      </c>
      <c r="B201" s="3" t="s">
        <v>1114</v>
      </c>
      <c r="C201" s="3" t="s">
        <v>117</v>
      </c>
      <c r="D201" s="3" t="s">
        <v>193</v>
      </c>
      <c r="E201" s="3" t="s">
        <v>15</v>
      </c>
      <c r="F201" s="3" t="s">
        <v>16</v>
      </c>
      <c r="G201" s="3" t="s">
        <v>400</v>
      </c>
      <c r="H201" s="3" t="s">
        <v>25</v>
      </c>
      <c r="I201" s="3" t="s">
        <v>1258</v>
      </c>
      <c r="J201" s="3"/>
      <c r="K201" s="3" t="s">
        <v>120</v>
      </c>
      <c r="L201" s="3" t="s">
        <v>1260</v>
      </c>
      <c r="M201" s="9">
        <v>8</v>
      </c>
      <c r="N201" s="3" t="s">
        <v>20</v>
      </c>
      <c r="O201" s="3" t="s">
        <v>21</v>
      </c>
    </row>
    <row r="202" spans="1:15" x14ac:dyDescent="0.25">
      <c r="A202" s="4" t="str">
        <f>HYPERLINK("https://nddot-ixmultiasset.biprod.cloud/#/asset/inventory/nbibridges/4928", "49-122-25.0")</f>
        <v>49-122-25.0</v>
      </c>
      <c r="B202" s="5" t="s">
        <v>1140</v>
      </c>
      <c r="C202" s="5" t="s">
        <v>117</v>
      </c>
      <c r="D202" s="5" t="s">
        <v>193</v>
      </c>
      <c r="E202" s="5" t="s">
        <v>15</v>
      </c>
      <c r="F202" s="5" t="s">
        <v>16</v>
      </c>
      <c r="G202" s="5" t="s">
        <v>81</v>
      </c>
      <c r="H202" s="5" t="s">
        <v>18</v>
      </c>
      <c r="I202" s="5" t="s">
        <v>1258</v>
      </c>
      <c r="J202" s="5"/>
      <c r="K202" s="5" t="s">
        <v>120</v>
      </c>
      <c r="L202" s="5" t="s">
        <v>1260</v>
      </c>
      <c r="M202" s="10">
        <v>8</v>
      </c>
      <c r="N202" s="5" t="s">
        <v>121</v>
      </c>
      <c r="O202" s="5" t="s">
        <v>21</v>
      </c>
    </row>
    <row r="203" spans="1:15" x14ac:dyDescent="0.25">
      <c r="A203" s="2" t="str">
        <f>HYPERLINK("https://nddot-ixmultiasset.biprod.cloud/#/asset/inventory/nbibridges/465", "49-123-25.0")</f>
        <v>49-123-25.0</v>
      </c>
      <c r="B203" s="3" t="s">
        <v>192</v>
      </c>
      <c r="C203" s="3" t="s">
        <v>117</v>
      </c>
      <c r="D203" s="3" t="s">
        <v>193</v>
      </c>
      <c r="E203" s="3" t="s">
        <v>15</v>
      </c>
      <c r="F203" s="3" t="s">
        <v>16</v>
      </c>
      <c r="G203" s="3" t="s">
        <v>119</v>
      </c>
      <c r="H203" s="3" t="s">
        <v>25</v>
      </c>
      <c r="I203" s="3" t="s">
        <v>1262</v>
      </c>
      <c r="J203" s="3"/>
      <c r="K203" s="3"/>
      <c r="L203" s="3" t="s">
        <v>1260</v>
      </c>
      <c r="M203" s="9">
        <v>8</v>
      </c>
      <c r="N203" s="3" t="s">
        <v>20</v>
      </c>
      <c r="O203" s="3" t="s">
        <v>21</v>
      </c>
    </row>
    <row r="204" spans="1:15" x14ac:dyDescent="0.25">
      <c r="A204" s="4" t="str">
        <f>HYPERLINK("https://nddot-ixmultiasset.biprod.cloud/#/asset/inventory/nbibridges/800", "49-123-26.0")</f>
        <v>49-123-26.0</v>
      </c>
      <c r="B204" s="5" t="s">
        <v>277</v>
      </c>
      <c r="C204" s="5" t="s">
        <v>117</v>
      </c>
      <c r="D204" s="5" t="s">
        <v>193</v>
      </c>
      <c r="E204" s="5" t="s">
        <v>15</v>
      </c>
      <c r="F204" s="5" t="s">
        <v>16</v>
      </c>
      <c r="G204" s="5" t="s">
        <v>181</v>
      </c>
      <c r="H204" s="5" t="s">
        <v>18</v>
      </c>
      <c r="I204" s="5" t="s">
        <v>1258</v>
      </c>
      <c r="J204" s="5"/>
      <c r="K204" s="5"/>
      <c r="L204" s="5" t="s">
        <v>1260</v>
      </c>
      <c r="M204" s="10">
        <v>8</v>
      </c>
      <c r="N204" s="5" t="s">
        <v>20</v>
      </c>
      <c r="O204" s="5" t="s">
        <v>21</v>
      </c>
    </row>
    <row r="205" spans="1:15" x14ac:dyDescent="0.25">
      <c r="A205" s="4" t="str">
        <f>HYPERLINK("https://nddot-ixmultiasset.biprod.cloud/#/asset/inventory/nbibridges/3092", "49-125-24.0")</f>
        <v>49-125-24.0</v>
      </c>
      <c r="B205" s="5" t="s">
        <v>805</v>
      </c>
      <c r="C205" s="5" t="s">
        <v>117</v>
      </c>
      <c r="D205" s="5" t="s">
        <v>806</v>
      </c>
      <c r="E205" s="5" t="s">
        <v>15</v>
      </c>
      <c r="F205" s="5" t="s">
        <v>16</v>
      </c>
      <c r="G205" s="5" t="s">
        <v>93</v>
      </c>
      <c r="H205" s="5" t="s">
        <v>18</v>
      </c>
      <c r="I205" s="5" t="s">
        <v>1258</v>
      </c>
      <c r="J205" s="5"/>
      <c r="K205" s="5" t="s">
        <v>19</v>
      </c>
      <c r="L205" s="5" t="s">
        <v>1260</v>
      </c>
      <c r="M205" s="10">
        <v>8</v>
      </c>
      <c r="N205" s="5" t="s">
        <v>20</v>
      </c>
      <c r="O205" s="5" t="s">
        <v>21</v>
      </c>
    </row>
    <row r="206" spans="1:15" x14ac:dyDescent="0.25">
      <c r="A206" s="2" t="str">
        <f>HYPERLINK("https://nddot-ixmultiasset.biprod.cloud/#/asset/inventory/nbibridges/3877", "49-126-26.0")</f>
        <v>49-126-26.0</v>
      </c>
      <c r="B206" s="3" t="s">
        <v>961</v>
      </c>
      <c r="C206" s="3" t="s">
        <v>117</v>
      </c>
      <c r="D206" s="3" t="s">
        <v>193</v>
      </c>
      <c r="E206" s="3" t="s">
        <v>15</v>
      </c>
      <c r="F206" s="3" t="s">
        <v>16</v>
      </c>
      <c r="G206" s="3" t="s">
        <v>39</v>
      </c>
      <c r="H206" s="3" t="s">
        <v>25</v>
      </c>
      <c r="I206" s="3" t="s">
        <v>1262</v>
      </c>
      <c r="J206" s="3"/>
      <c r="K206" s="3"/>
      <c r="L206" s="3" t="s">
        <v>1260</v>
      </c>
      <c r="M206" s="9">
        <v>8</v>
      </c>
      <c r="N206" s="3" t="s">
        <v>20</v>
      </c>
      <c r="O206" s="3" t="s">
        <v>21</v>
      </c>
    </row>
    <row r="207" spans="1:15" x14ac:dyDescent="0.25">
      <c r="A207" s="4" t="str">
        <f>HYPERLINK("https://nddot-ixmultiasset.biprod.cloud/#/asset/inventory/nbibridges/3879", "49-126-26.1")</f>
        <v>49-126-26.1</v>
      </c>
      <c r="B207" s="5" t="s">
        <v>962</v>
      </c>
      <c r="C207" s="5" t="s">
        <v>117</v>
      </c>
      <c r="D207" s="5" t="s">
        <v>193</v>
      </c>
      <c r="E207" s="5" t="s">
        <v>15</v>
      </c>
      <c r="F207" s="5" t="s">
        <v>16</v>
      </c>
      <c r="G207" s="5" t="s">
        <v>585</v>
      </c>
      <c r="H207" s="5" t="s">
        <v>18</v>
      </c>
      <c r="I207" s="5" t="s">
        <v>1258</v>
      </c>
      <c r="J207" s="5"/>
      <c r="K207" s="5" t="s">
        <v>19</v>
      </c>
      <c r="L207" s="5" t="s">
        <v>1260</v>
      </c>
      <c r="M207" s="10">
        <v>8</v>
      </c>
      <c r="N207" s="5" t="s">
        <v>121</v>
      </c>
      <c r="O207" s="5" t="s">
        <v>21</v>
      </c>
    </row>
    <row r="208" spans="1:15" x14ac:dyDescent="0.25">
      <c r="A208" s="4" t="str">
        <f>HYPERLINK("https://nddot-ixmultiasset.biprod.cloud/#/asset/inventory/nbibridges/4308", "49-126-27.1")</f>
        <v>49-126-27.1</v>
      </c>
      <c r="B208" s="5" t="s">
        <v>1029</v>
      </c>
      <c r="C208" s="5" t="s">
        <v>117</v>
      </c>
      <c r="D208" s="5" t="s">
        <v>214</v>
      </c>
      <c r="E208" s="5" t="s">
        <v>15</v>
      </c>
      <c r="F208" s="5" t="s">
        <v>16</v>
      </c>
      <c r="G208" s="5" t="s">
        <v>71</v>
      </c>
      <c r="H208" s="5" t="s">
        <v>18</v>
      </c>
      <c r="I208" s="5" t="s">
        <v>1275</v>
      </c>
      <c r="J208" s="5"/>
      <c r="K208" s="5" t="s">
        <v>19</v>
      </c>
      <c r="L208" s="5" t="s">
        <v>1260</v>
      </c>
      <c r="M208" s="10">
        <v>8</v>
      </c>
      <c r="N208" s="5" t="s">
        <v>20</v>
      </c>
      <c r="O208" s="5" t="s">
        <v>21</v>
      </c>
    </row>
    <row r="209" spans="1:15" x14ac:dyDescent="0.25">
      <c r="A209" s="2" t="str">
        <f>HYPERLINK("https://nddot-ixmultiasset.biprod.cloud/#/asset/inventory/nbibridges/4492", "49-127-27.0")</f>
        <v>49-127-27.0</v>
      </c>
      <c r="B209" s="3" t="s">
        <v>1055</v>
      </c>
      <c r="C209" s="3" t="s">
        <v>117</v>
      </c>
      <c r="D209" s="3" t="s">
        <v>214</v>
      </c>
      <c r="E209" s="3" t="s">
        <v>15</v>
      </c>
      <c r="F209" s="3" t="s">
        <v>16</v>
      </c>
      <c r="G209" s="3" t="s">
        <v>76</v>
      </c>
      <c r="H209" s="3" t="s">
        <v>18</v>
      </c>
      <c r="I209" s="3" t="s">
        <v>1258</v>
      </c>
      <c r="J209" s="3"/>
      <c r="K209" s="3" t="s">
        <v>19</v>
      </c>
      <c r="L209" s="3" t="s">
        <v>1260</v>
      </c>
      <c r="M209" s="9">
        <v>8</v>
      </c>
      <c r="N209" s="3" t="s">
        <v>20</v>
      </c>
      <c r="O209" s="3" t="s">
        <v>21</v>
      </c>
    </row>
    <row r="210" spans="1:15" x14ac:dyDescent="0.25">
      <c r="A210" s="4" t="str">
        <f>HYPERLINK("https://nddot-ixmultiasset.biprod.cloud/#/asset/inventory/nbibridges/4561", "49-128-24.0")</f>
        <v>49-128-24.0</v>
      </c>
      <c r="B210" s="5" t="s">
        <v>1074</v>
      </c>
      <c r="C210" s="5" t="s">
        <v>117</v>
      </c>
      <c r="D210" s="5" t="s">
        <v>806</v>
      </c>
      <c r="E210" s="5" t="s">
        <v>15</v>
      </c>
      <c r="F210" s="5" t="s">
        <v>16</v>
      </c>
      <c r="G210" s="5" t="s">
        <v>24</v>
      </c>
      <c r="H210" s="5" t="s">
        <v>18</v>
      </c>
      <c r="I210" s="5" t="s">
        <v>1258</v>
      </c>
      <c r="J210" s="5"/>
      <c r="K210" s="5" t="s">
        <v>19</v>
      </c>
      <c r="L210" s="5" t="s">
        <v>1260</v>
      </c>
      <c r="M210" s="10">
        <v>8</v>
      </c>
      <c r="N210" s="5" t="s">
        <v>20</v>
      </c>
      <c r="O210" s="5" t="s">
        <v>21</v>
      </c>
    </row>
    <row r="211" spans="1:15" x14ac:dyDescent="0.25">
      <c r="A211" s="4" t="str">
        <f>HYPERLINK("https://nddot-ixmultiasset.biprod.cloud/#/asset/inventory/nbibridges/616", "49-129-24.0")</f>
        <v>49-129-24.0</v>
      </c>
      <c r="B211" s="5" t="s">
        <v>242</v>
      </c>
      <c r="C211" s="5" t="s">
        <v>117</v>
      </c>
      <c r="D211" s="5" t="s">
        <v>149</v>
      </c>
      <c r="E211" s="5" t="s">
        <v>55</v>
      </c>
      <c r="F211" s="5" t="s">
        <v>16</v>
      </c>
      <c r="G211" s="5" t="s">
        <v>113</v>
      </c>
      <c r="H211" s="5" t="s">
        <v>25</v>
      </c>
      <c r="I211" s="5" t="s">
        <v>1252</v>
      </c>
      <c r="J211" s="5"/>
      <c r="K211" s="5"/>
      <c r="L211" s="5" t="s">
        <v>1260</v>
      </c>
      <c r="M211" s="10">
        <v>8</v>
      </c>
      <c r="N211" s="5" t="s">
        <v>20</v>
      </c>
      <c r="O211" s="5" t="s">
        <v>21</v>
      </c>
    </row>
    <row r="212" spans="1:15" x14ac:dyDescent="0.25">
      <c r="A212" s="4" t="str">
        <f>HYPERLINK("https://nddot-ixmultiasset.biprod.cloud/#/asset/inventory/nbibridges/709", "49-129-28.0")</f>
        <v>49-129-28.0</v>
      </c>
      <c r="B212" s="5" t="s">
        <v>265</v>
      </c>
      <c r="C212" s="5" t="s">
        <v>117</v>
      </c>
      <c r="D212" s="5" t="s">
        <v>214</v>
      </c>
      <c r="E212" s="5" t="s">
        <v>15</v>
      </c>
      <c r="F212" s="5" t="s">
        <v>16</v>
      </c>
      <c r="G212" s="5" t="s">
        <v>113</v>
      </c>
      <c r="H212" s="5" t="s">
        <v>25</v>
      </c>
      <c r="I212" s="5" t="s">
        <v>1262</v>
      </c>
      <c r="J212" s="5"/>
      <c r="K212" s="5"/>
      <c r="L212" s="5" t="s">
        <v>1260</v>
      </c>
      <c r="M212" s="10">
        <v>8</v>
      </c>
      <c r="N212" s="5" t="s">
        <v>20</v>
      </c>
      <c r="O212" s="5" t="s">
        <v>21</v>
      </c>
    </row>
    <row r="213" spans="1:15" x14ac:dyDescent="0.25">
      <c r="A213" s="4" t="str">
        <f>HYPERLINK("https://nddot-ixmultiasset.biprod.cloud/#/asset/inventory/nbibridges/5194", "09-117-18.1")</f>
        <v>09-117-18.1</v>
      </c>
      <c r="B213" s="5" t="s">
        <v>1220</v>
      </c>
      <c r="C213" s="5" t="s">
        <v>41</v>
      </c>
      <c r="D213" s="5" t="s">
        <v>68</v>
      </c>
      <c r="E213" s="5" t="s">
        <v>1221</v>
      </c>
      <c r="F213" s="5" t="s">
        <v>16</v>
      </c>
      <c r="G213" s="5" t="s">
        <v>358</v>
      </c>
      <c r="H213" s="5" t="s">
        <v>25</v>
      </c>
      <c r="I213" s="5" t="s">
        <v>1252</v>
      </c>
      <c r="J213" s="5"/>
      <c r="K213" s="5"/>
      <c r="L213" s="5" t="s">
        <v>1259</v>
      </c>
      <c r="M213" s="10">
        <v>9</v>
      </c>
      <c r="N213" s="5" t="s">
        <v>20</v>
      </c>
      <c r="O213" s="5" t="s">
        <v>21</v>
      </c>
    </row>
    <row r="214" spans="1:15" x14ac:dyDescent="0.25">
      <c r="A214" s="4" t="str">
        <f>HYPERLINK("https://nddot-ixmultiasset.biprod.cloud/#/asset/inventory/nbibridges/985", "09-122-22.1")</f>
        <v>09-122-22.1</v>
      </c>
      <c r="B214" s="5" t="s">
        <v>339</v>
      </c>
      <c r="C214" s="5" t="s">
        <v>41</v>
      </c>
      <c r="D214" s="5" t="s">
        <v>68</v>
      </c>
      <c r="E214" s="5" t="s">
        <v>15</v>
      </c>
      <c r="F214" s="5" t="s">
        <v>16</v>
      </c>
      <c r="G214" s="5" t="s">
        <v>327</v>
      </c>
      <c r="H214" s="5" t="s">
        <v>25</v>
      </c>
      <c r="I214" s="5" t="s">
        <v>1252</v>
      </c>
      <c r="J214" s="5"/>
      <c r="K214" s="5"/>
      <c r="L214" s="5" t="s">
        <v>1259</v>
      </c>
      <c r="M214" s="10">
        <v>9</v>
      </c>
      <c r="N214" s="5" t="s">
        <v>20</v>
      </c>
      <c r="O214" s="5" t="s">
        <v>21</v>
      </c>
    </row>
    <row r="215" spans="1:15" x14ac:dyDescent="0.25">
      <c r="A215" s="2" t="str">
        <f>HYPERLINK("https://nddot-ixmultiasset.biprod.cloud/#/asset/inventory/nbibridges/953", "09-133-26.2")</f>
        <v>09-133-26.2</v>
      </c>
      <c r="B215" s="3" t="s">
        <v>325</v>
      </c>
      <c r="C215" s="3" t="s">
        <v>41</v>
      </c>
      <c r="D215" s="3" t="s">
        <v>135</v>
      </c>
      <c r="E215" s="3" t="s">
        <v>326</v>
      </c>
      <c r="F215" s="3" t="s">
        <v>16</v>
      </c>
      <c r="G215" s="3" t="s">
        <v>327</v>
      </c>
      <c r="H215" s="3" t="s">
        <v>25</v>
      </c>
      <c r="I215" s="3" t="s">
        <v>1262</v>
      </c>
      <c r="J215" s="3"/>
      <c r="K215" s="3"/>
      <c r="L215" s="3" t="s">
        <v>1259</v>
      </c>
      <c r="M215" s="9">
        <v>9</v>
      </c>
      <c r="N215" s="3" t="s">
        <v>20</v>
      </c>
      <c r="O215" s="3" t="s">
        <v>21</v>
      </c>
    </row>
    <row r="216" spans="1:15" x14ac:dyDescent="0.25">
      <c r="A216" s="4" t="str">
        <f>HYPERLINK("https://nddot-ixmultiasset.biprod.cloud/#/asset/inventory/nbibridges/1505", "09-142-10.0")</f>
        <v>09-142-10.0</v>
      </c>
      <c r="B216" s="5" t="s">
        <v>467</v>
      </c>
      <c r="C216" s="5" t="s">
        <v>41</v>
      </c>
      <c r="D216" s="5" t="s">
        <v>306</v>
      </c>
      <c r="E216" s="5" t="s">
        <v>15</v>
      </c>
      <c r="F216" s="5" t="s">
        <v>16</v>
      </c>
      <c r="G216" s="5" t="s">
        <v>468</v>
      </c>
      <c r="H216" s="5" t="s">
        <v>18</v>
      </c>
      <c r="I216" s="5" t="s">
        <v>1274</v>
      </c>
      <c r="J216" s="5" t="s">
        <v>469</v>
      </c>
      <c r="K216" s="5"/>
      <c r="L216" s="5" t="s">
        <v>1259</v>
      </c>
      <c r="M216" s="10">
        <v>9</v>
      </c>
      <c r="N216" s="5" t="s">
        <v>121</v>
      </c>
      <c r="O216" s="5" t="s">
        <v>74</v>
      </c>
    </row>
    <row r="217" spans="1:15" x14ac:dyDescent="0.25">
      <c r="A217" s="4" t="str">
        <f>HYPERLINK("https://nddot-ixmultiasset.biprod.cloud/#/asset/inventory/nbibridges/3496", "46-114-12.0")</f>
        <v>46-114-12.0</v>
      </c>
      <c r="B217" s="5" t="s">
        <v>883</v>
      </c>
      <c r="C217" s="5" t="s">
        <v>27</v>
      </c>
      <c r="D217" s="5" t="s">
        <v>23</v>
      </c>
      <c r="E217" s="5" t="s">
        <v>15</v>
      </c>
      <c r="F217" s="5" t="s">
        <v>16</v>
      </c>
      <c r="G217" s="5" t="s">
        <v>272</v>
      </c>
      <c r="H217" s="5" t="s">
        <v>25</v>
      </c>
      <c r="I217" s="5" t="s">
        <v>1252</v>
      </c>
      <c r="J217" s="5"/>
      <c r="K217" s="5"/>
      <c r="L217" s="5" t="s">
        <v>1259</v>
      </c>
      <c r="M217" s="10">
        <v>9</v>
      </c>
      <c r="N217" s="5" t="s">
        <v>20</v>
      </c>
      <c r="O217" s="5" t="s">
        <v>21</v>
      </c>
    </row>
    <row r="218" spans="1:15" x14ac:dyDescent="0.25">
      <c r="A218" s="4" t="str">
        <f>HYPERLINK("https://nddot-ixmultiasset.biprod.cloud/#/asset/inventory/nbibridges/1738", "46-117-12.0")</f>
        <v>46-117-12.0</v>
      </c>
      <c r="B218" s="5" t="s">
        <v>537</v>
      </c>
      <c r="C218" s="5" t="s">
        <v>27</v>
      </c>
      <c r="D218" s="5" t="s">
        <v>28</v>
      </c>
      <c r="E218" s="5" t="s">
        <v>15</v>
      </c>
      <c r="F218" s="5" t="s">
        <v>16</v>
      </c>
      <c r="G218" s="5" t="s">
        <v>338</v>
      </c>
      <c r="H218" s="5" t="s">
        <v>25</v>
      </c>
      <c r="I218" s="5" t="s">
        <v>1252</v>
      </c>
      <c r="J218" s="5"/>
      <c r="K218" s="5"/>
      <c r="L218" s="5" t="s">
        <v>1259</v>
      </c>
      <c r="M218" s="10">
        <v>9</v>
      </c>
      <c r="N218" s="5" t="s">
        <v>20</v>
      </c>
      <c r="O218" s="5" t="s">
        <v>21</v>
      </c>
    </row>
    <row r="219" spans="1:15" x14ac:dyDescent="0.25">
      <c r="A219" s="4" t="str">
        <f>HYPERLINK("https://nddot-ixmultiasset.biprod.cloud/#/asset/inventory/nbibridges/2828", "46-122-16.1")</f>
        <v>46-122-16.1</v>
      </c>
      <c r="B219" s="5" t="s">
        <v>755</v>
      </c>
      <c r="C219" s="5" t="s">
        <v>27</v>
      </c>
      <c r="D219" s="5" t="s">
        <v>118</v>
      </c>
      <c r="E219" s="5" t="s">
        <v>15</v>
      </c>
      <c r="F219" s="5" t="s">
        <v>16</v>
      </c>
      <c r="G219" s="5" t="s">
        <v>31</v>
      </c>
      <c r="H219" s="5" t="s">
        <v>25</v>
      </c>
      <c r="I219" s="5" t="s">
        <v>1252</v>
      </c>
      <c r="J219" s="5"/>
      <c r="K219" s="5"/>
      <c r="L219" s="5" t="s">
        <v>1259</v>
      </c>
      <c r="M219" s="10">
        <v>9</v>
      </c>
      <c r="N219" s="5" t="s">
        <v>20</v>
      </c>
      <c r="O219" s="5" t="s">
        <v>21</v>
      </c>
    </row>
    <row r="220" spans="1:15" x14ac:dyDescent="0.25">
      <c r="A220" s="4" t="str">
        <f>HYPERLINK("https://nddot-ixmultiasset.biprod.cloud/#/asset/inventory/nbibridges/4031", "46-124-08.0")</f>
        <v>46-124-08.0</v>
      </c>
      <c r="B220" s="5" t="s">
        <v>989</v>
      </c>
      <c r="C220" s="5" t="s">
        <v>27</v>
      </c>
      <c r="D220" s="5" t="s">
        <v>167</v>
      </c>
      <c r="E220" s="5" t="s">
        <v>15</v>
      </c>
      <c r="F220" s="5" t="s">
        <v>16</v>
      </c>
      <c r="G220" s="5" t="s">
        <v>355</v>
      </c>
      <c r="H220" s="5" t="s">
        <v>25</v>
      </c>
      <c r="I220" s="5" t="s">
        <v>1262</v>
      </c>
      <c r="J220" s="5"/>
      <c r="K220" s="5"/>
      <c r="L220" s="5" t="s">
        <v>1259</v>
      </c>
      <c r="M220" s="10">
        <v>9</v>
      </c>
      <c r="N220" s="5" t="s">
        <v>20</v>
      </c>
      <c r="O220" s="5" t="s">
        <v>21</v>
      </c>
    </row>
    <row r="221" spans="1:15" x14ac:dyDescent="0.25">
      <c r="A221" s="4" t="str">
        <f>HYPERLINK("https://nddot-ixmultiasset.biprod.cloud/#/asset/inventory/nbibridges/1926", "49-101-09.0")</f>
        <v>49-101-09.0</v>
      </c>
      <c r="B221" s="5" t="s">
        <v>594</v>
      </c>
      <c r="C221" s="5" t="s">
        <v>117</v>
      </c>
      <c r="D221" s="5" t="s">
        <v>167</v>
      </c>
      <c r="E221" s="5" t="s">
        <v>15</v>
      </c>
      <c r="F221" s="5" t="s">
        <v>16</v>
      </c>
      <c r="G221" s="5" t="s">
        <v>76</v>
      </c>
      <c r="H221" s="5" t="s">
        <v>18</v>
      </c>
      <c r="I221" s="5" t="s">
        <v>1258</v>
      </c>
      <c r="J221" s="5"/>
      <c r="K221" s="5" t="s">
        <v>19</v>
      </c>
      <c r="L221" s="5" t="s">
        <v>1259</v>
      </c>
      <c r="M221" s="10">
        <v>9</v>
      </c>
      <c r="N221" s="5" t="s">
        <v>121</v>
      </c>
      <c r="O221" s="5" t="s">
        <v>21</v>
      </c>
    </row>
    <row r="222" spans="1:15" x14ac:dyDescent="0.25">
      <c r="A222" s="2" t="str">
        <f>HYPERLINK("https://nddot-ixmultiasset.biprod.cloud/#/asset/inventory/nbibridges/2405", "49-101-11.0")</f>
        <v>49-101-11.0</v>
      </c>
      <c r="B222" s="3" t="s">
        <v>680</v>
      </c>
      <c r="C222" s="3" t="s">
        <v>117</v>
      </c>
      <c r="D222" s="3" t="s">
        <v>118</v>
      </c>
      <c r="E222" s="3" t="s">
        <v>15</v>
      </c>
      <c r="F222" s="3" t="s">
        <v>16</v>
      </c>
      <c r="G222" s="3" t="s">
        <v>216</v>
      </c>
      <c r="H222" s="3" t="s">
        <v>18</v>
      </c>
      <c r="I222" s="3" t="s">
        <v>1258</v>
      </c>
      <c r="J222" s="3"/>
      <c r="K222" s="3" t="s">
        <v>19</v>
      </c>
      <c r="L222" s="3" t="s">
        <v>1259</v>
      </c>
      <c r="M222" s="9">
        <v>9</v>
      </c>
      <c r="N222" s="3" t="s">
        <v>121</v>
      </c>
      <c r="O222" s="3" t="s">
        <v>21</v>
      </c>
    </row>
    <row r="223" spans="1:15" x14ac:dyDescent="0.25">
      <c r="A223" s="4" t="str">
        <f>HYPERLINK("https://nddot-ixmultiasset.biprod.cloud/#/asset/inventory/nbibridges/240", "49-101-11.1")</f>
        <v>49-101-11.1</v>
      </c>
      <c r="B223" s="5" t="s">
        <v>116</v>
      </c>
      <c r="C223" s="5" t="s">
        <v>117</v>
      </c>
      <c r="D223" s="5" t="s">
        <v>118</v>
      </c>
      <c r="E223" s="5" t="s">
        <v>15</v>
      </c>
      <c r="F223" s="5" t="s">
        <v>16</v>
      </c>
      <c r="G223" s="5" t="s">
        <v>119</v>
      </c>
      <c r="H223" s="5" t="s">
        <v>18</v>
      </c>
      <c r="I223" s="5" t="s">
        <v>1258</v>
      </c>
      <c r="J223" s="5"/>
      <c r="K223" s="5" t="s">
        <v>120</v>
      </c>
      <c r="L223" s="5" t="s">
        <v>1259</v>
      </c>
      <c r="M223" s="10">
        <v>9</v>
      </c>
      <c r="N223" s="5" t="s">
        <v>121</v>
      </c>
      <c r="O223" s="5" t="s">
        <v>21</v>
      </c>
    </row>
    <row r="224" spans="1:15" x14ac:dyDescent="0.25">
      <c r="A224" s="2" t="str">
        <f>HYPERLINK("https://nddot-ixmultiasset.biprod.cloud/#/asset/inventory/nbibridges/1226", "49-103-02.0")</f>
        <v>49-103-02.0</v>
      </c>
      <c r="B224" s="3" t="s">
        <v>405</v>
      </c>
      <c r="C224" s="3" t="s">
        <v>117</v>
      </c>
      <c r="D224" s="3" t="s">
        <v>158</v>
      </c>
      <c r="E224" s="3" t="s">
        <v>15</v>
      </c>
      <c r="F224" s="3" t="s">
        <v>16</v>
      </c>
      <c r="G224" s="3" t="s">
        <v>109</v>
      </c>
      <c r="H224" s="3" t="s">
        <v>25</v>
      </c>
      <c r="I224" s="3" t="s">
        <v>1258</v>
      </c>
      <c r="J224" s="3"/>
      <c r="K224" s="3" t="s">
        <v>19</v>
      </c>
      <c r="L224" s="3" t="s">
        <v>1259</v>
      </c>
      <c r="M224" s="9">
        <v>9</v>
      </c>
      <c r="N224" s="3" t="s">
        <v>20</v>
      </c>
      <c r="O224" s="3" t="s">
        <v>21</v>
      </c>
    </row>
    <row r="225" spans="1:15" x14ac:dyDescent="0.25">
      <c r="A225" s="2" t="str">
        <f>HYPERLINK("https://nddot-ixmultiasset.biprod.cloud/#/asset/inventory/nbibridges/1528", "49-103-11.0")</f>
        <v>49-103-11.0</v>
      </c>
      <c r="B225" s="3" t="s">
        <v>481</v>
      </c>
      <c r="C225" s="3" t="s">
        <v>117</v>
      </c>
      <c r="D225" s="3" t="s">
        <v>167</v>
      </c>
      <c r="E225" s="3" t="s">
        <v>15</v>
      </c>
      <c r="F225" s="3" t="s">
        <v>16</v>
      </c>
      <c r="G225" s="3" t="s">
        <v>58</v>
      </c>
      <c r="H225" s="3" t="s">
        <v>18</v>
      </c>
      <c r="I225" s="3" t="s">
        <v>1282</v>
      </c>
      <c r="J225" s="3"/>
      <c r="K225" s="3"/>
      <c r="L225" s="3" t="s">
        <v>1259</v>
      </c>
      <c r="M225" s="9">
        <v>9</v>
      </c>
      <c r="N225" s="3" t="s">
        <v>20</v>
      </c>
      <c r="O225" s="3" t="s">
        <v>21</v>
      </c>
    </row>
    <row r="226" spans="1:15" x14ac:dyDescent="0.25">
      <c r="A226" s="4" t="str">
        <f>HYPERLINK("https://nddot-ixmultiasset.biprod.cloud/#/asset/inventory/nbibridges/2262", "49-104-02.0")</f>
        <v>49-104-02.0</v>
      </c>
      <c r="B226" s="5" t="s">
        <v>647</v>
      </c>
      <c r="C226" s="5" t="s">
        <v>117</v>
      </c>
      <c r="D226" s="5" t="s">
        <v>158</v>
      </c>
      <c r="E226" s="5" t="s">
        <v>15</v>
      </c>
      <c r="F226" s="5" t="s">
        <v>16</v>
      </c>
      <c r="G226" s="5" t="s">
        <v>29</v>
      </c>
      <c r="H226" s="5" t="s">
        <v>18</v>
      </c>
      <c r="I226" s="5" t="s">
        <v>1262</v>
      </c>
      <c r="J226" s="5"/>
      <c r="K226" s="5"/>
      <c r="L226" s="5" t="s">
        <v>1259</v>
      </c>
      <c r="M226" s="10">
        <v>9</v>
      </c>
      <c r="N226" s="5" t="s">
        <v>20</v>
      </c>
      <c r="O226" s="5" t="s">
        <v>21</v>
      </c>
    </row>
    <row r="227" spans="1:15" x14ac:dyDescent="0.25">
      <c r="A227" s="2" t="str">
        <f>HYPERLINK("https://nddot-ixmultiasset.biprod.cloud/#/asset/inventory/nbibridges/2351", "49-104-03.0")</f>
        <v>49-104-03.0</v>
      </c>
      <c r="B227" s="3" t="s">
        <v>668</v>
      </c>
      <c r="C227" s="3" t="s">
        <v>117</v>
      </c>
      <c r="D227" s="3" t="s">
        <v>158</v>
      </c>
      <c r="E227" s="3" t="s">
        <v>15</v>
      </c>
      <c r="F227" s="3" t="s">
        <v>16</v>
      </c>
      <c r="G227" s="3" t="s">
        <v>632</v>
      </c>
      <c r="H227" s="3" t="s">
        <v>25</v>
      </c>
      <c r="I227" s="3" t="s">
        <v>1252</v>
      </c>
      <c r="J227" s="3"/>
      <c r="K227" s="3"/>
      <c r="L227" s="3" t="s">
        <v>1259</v>
      </c>
      <c r="M227" s="9">
        <v>9</v>
      </c>
      <c r="N227" s="3" t="s">
        <v>20</v>
      </c>
      <c r="O227" s="3" t="s">
        <v>21</v>
      </c>
    </row>
    <row r="228" spans="1:15" x14ac:dyDescent="0.25">
      <c r="A228" s="4" t="str">
        <f>HYPERLINK("https://nddot-ixmultiasset.biprod.cloud/#/asset/inventory/nbibridges/416", "49-104-04.0")</f>
        <v>49-104-04.0</v>
      </c>
      <c r="B228" s="5" t="s">
        <v>188</v>
      </c>
      <c r="C228" s="5" t="s">
        <v>117</v>
      </c>
      <c r="D228" s="5" t="s">
        <v>158</v>
      </c>
      <c r="E228" s="5" t="s">
        <v>15</v>
      </c>
      <c r="F228" s="5" t="s">
        <v>16</v>
      </c>
      <c r="G228" s="5" t="s">
        <v>31</v>
      </c>
      <c r="H228" s="5" t="s">
        <v>25</v>
      </c>
      <c r="I228" s="5" t="s">
        <v>1276</v>
      </c>
      <c r="J228" s="5"/>
      <c r="K228" s="5" t="s">
        <v>19</v>
      </c>
      <c r="L228" s="5" t="s">
        <v>1259</v>
      </c>
      <c r="M228" s="10">
        <v>9</v>
      </c>
      <c r="N228" s="5" t="s">
        <v>121</v>
      </c>
      <c r="O228" s="5" t="s">
        <v>21</v>
      </c>
    </row>
    <row r="229" spans="1:15" x14ac:dyDescent="0.25">
      <c r="A229" s="2" t="str">
        <f>HYPERLINK("https://nddot-ixmultiasset.biprod.cloud/#/asset/inventory/nbibridges/989", "49-104-11.0")</f>
        <v>49-104-11.0</v>
      </c>
      <c r="B229" s="3" t="s">
        <v>340</v>
      </c>
      <c r="C229" s="3" t="s">
        <v>117</v>
      </c>
      <c r="D229" s="3" t="s">
        <v>167</v>
      </c>
      <c r="E229" s="3" t="s">
        <v>15</v>
      </c>
      <c r="F229" s="3" t="s">
        <v>16</v>
      </c>
      <c r="G229" s="3" t="s">
        <v>341</v>
      </c>
      <c r="H229" s="3" t="s">
        <v>18</v>
      </c>
      <c r="I229" s="3" t="s">
        <v>1274</v>
      </c>
      <c r="J229" s="3"/>
      <c r="K229" s="3" t="s">
        <v>19</v>
      </c>
      <c r="L229" s="3" t="s">
        <v>1259</v>
      </c>
      <c r="M229" s="9">
        <v>9</v>
      </c>
      <c r="N229" s="3" t="s">
        <v>20</v>
      </c>
      <c r="O229" s="3" t="s">
        <v>74</v>
      </c>
    </row>
    <row r="230" spans="1:15" x14ac:dyDescent="0.25">
      <c r="A230" s="2" t="str">
        <f>HYPERLINK("https://nddot-ixmultiasset.biprod.cloud/#/asset/inventory/nbibridges/1793", "49-105-05.0")</f>
        <v>49-105-05.0</v>
      </c>
      <c r="B230" s="3" t="s">
        <v>559</v>
      </c>
      <c r="C230" s="3" t="s">
        <v>117</v>
      </c>
      <c r="D230" s="3" t="s">
        <v>158</v>
      </c>
      <c r="E230" s="3" t="s">
        <v>15</v>
      </c>
      <c r="F230" s="3" t="s">
        <v>16</v>
      </c>
      <c r="G230" s="3" t="s">
        <v>216</v>
      </c>
      <c r="H230" s="3" t="s">
        <v>18</v>
      </c>
      <c r="I230" s="3" t="s">
        <v>1258</v>
      </c>
      <c r="J230" s="3"/>
      <c r="K230" s="3" t="s">
        <v>19</v>
      </c>
      <c r="L230" s="3" t="s">
        <v>1259</v>
      </c>
      <c r="M230" s="9">
        <v>9</v>
      </c>
      <c r="N230" s="3" t="s">
        <v>20</v>
      </c>
      <c r="O230" s="3" t="s">
        <v>21</v>
      </c>
    </row>
    <row r="231" spans="1:15" x14ac:dyDescent="0.25">
      <c r="A231" s="4" t="str">
        <f>HYPERLINK("https://nddot-ixmultiasset.biprod.cloud/#/asset/inventory/nbibridges/305", "49-105-07.0")</f>
        <v>49-105-07.0</v>
      </c>
      <c r="B231" s="5" t="s">
        <v>157</v>
      </c>
      <c r="C231" s="5" t="s">
        <v>117</v>
      </c>
      <c r="D231" s="5" t="s">
        <v>158</v>
      </c>
      <c r="E231" s="5" t="s">
        <v>15</v>
      </c>
      <c r="F231" s="5" t="s">
        <v>16</v>
      </c>
      <c r="G231" s="5" t="s">
        <v>76</v>
      </c>
      <c r="H231" s="5" t="s">
        <v>18</v>
      </c>
      <c r="I231" s="5" t="s">
        <v>1258</v>
      </c>
      <c r="J231" s="5"/>
      <c r="K231" s="5" t="s">
        <v>19</v>
      </c>
      <c r="L231" s="5" t="s">
        <v>1259</v>
      </c>
      <c r="M231" s="10">
        <v>9</v>
      </c>
      <c r="N231" s="5" t="s">
        <v>20</v>
      </c>
      <c r="O231" s="5" t="s">
        <v>21</v>
      </c>
    </row>
    <row r="232" spans="1:15" x14ac:dyDescent="0.25">
      <c r="A232" s="2" t="str">
        <f>HYPERLINK("https://nddot-ixmultiasset.biprod.cloud/#/asset/inventory/nbibridges/585", "49-105-12.2")</f>
        <v>49-105-12.2</v>
      </c>
      <c r="B232" s="3" t="s">
        <v>228</v>
      </c>
      <c r="C232" s="3" t="s">
        <v>117</v>
      </c>
      <c r="D232" s="3" t="s">
        <v>167</v>
      </c>
      <c r="E232" s="3" t="s">
        <v>15</v>
      </c>
      <c r="F232" s="3" t="s">
        <v>16</v>
      </c>
      <c r="G232" s="3" t="s">
        <v>212</v>
      </c>
      <c r="H232" s="3" t="s">
        <v>18</v>
      </c>
      <c r="I232" s="3" t="s">
        <v>1262</v>
      </c>
      <c r="J232" s="3"/>
      <c r="K232" s="3"/>
      <c r="L232" s="3" t="s">
        <v>1259</v>
      </c>
      <c r="M232" s="9">
        <v>9</v>
      </c>
      <c r="N232" s="3" t="s">
        <v>20</v>
      </c>
      <c r="O232" s="3" t="s">
        <v>21</v>
      </c>
    </row>
    <row r="233" spans="1:15" x14ac:dyDescent="0.25">
      <c r="A233" s="4" t="str">
        <f>HYPERLINK("https://nddot-ixmultiasset.biprod.cloud/#/asset/inventory/nbibridges/950", "49-105-12.3")</f>
        <v>49-105-12.3</v>
      </c>
      <c r="B233" s="5" t="s">
        <v>324</v>
      </c>
      <c r="C233" s="5" t="s">
        <v>117</v>
      </c>
      <c r="D233" s="5" t="s">
        <v>118</v>
      </c>
      <c r="E233" s="5" t="s">
        <v>15</v>
      </c>
      <c r="F233" s="5" t="s">
        <v>16</v>
      </c>
      <c r="G233" s="5" t="s">
        <v>109</v>
      </c>
      <c r="H233" s="5" t="s">
        <v>25</v>
      </c>
      <c r="I233" s="5" t="s">
        <v>1258</v>
      </c>
      <c r="J233" s="5"/>
      <c r="K233" s="5"/>
      <c r="L233" s="5" t="s">
        <v>1259</v>
      </c>
      <c r="M233" s="10">
        <v>9</v>
      </c>
      <c r="N233" s="5" t="s">
        <v>20</v>
      </c>
      <c r="O233" s="5" t="s">
        <v>21</v>
      </c>
    </row>
    <row r="234" spans="1:15" x14ac:dyDescent="0.25">
      <c r="A234" s="4" t="str">
        <f>HYPERLINK("https://nddot-ixmultiasset.biprod.cloud/#/asset/inventory/nbibridges/1870", "49-106-07.0")</f>
        <v>49-106-07.0</v>
      </c>
      <c r="B234" s="5" t="s">
        <v>583</v>
      </c>
      <c r="C234" s="5" t="s">
        <v>117</v>
      </c>
      <c r="D234" s="5" t="s">
        <v>158</v>
      </c>
      <c r="E234" s="5" t="s">
        <v>15</v>
      </c>
      <c r="F234" s="5" t="s">
        <v>16</v>
      </c>
      <c r="G234" s="5" t="s">
        <v>140</v>
      </c>
      <c r="H234" s="5" t="s">
        <v>18</v>
      </c>
      <c r="I234" s="5" t="s">
        <v>1258</v>
      </c>
      <c r="J234" s="5"/>
      <c r="K234" s="5" t="s">
        <v>19</v>
      </c>
      <c r="L234" s="5" t="s">
        <v>1259</v>
      </c>
      <c r="M234" s="10">
        <v>9</v>
      </c>
      <c r="N234" s="5" t="s">
        <v>20</v>
      </c>
      <c r="O234" s="5" t="s">
        <v>21</v>
      </c>
    </row>
    <row r="235" spans="1:15" x14ac:dyDescent="0.25">
      <c r="A235" s="2" t="str">
        <f>HYPERLINK("https://nddot-ixmultiasset.biprod.cloud/#/asset/inventory/nbibridges/2383", "49-106-08.0")</f>
        <v>49-106-08.0</v>
      </c>
      <c r="B235" s="3" t="s">
        <v>674</v>
      </c>
      <c r="C235" s="3" t="s">
        <v>117</v>
      </c>
      <c r="D235" s="3" t="s">
        <v>158</v>
      </c>
      <c r="E235" s="3" t="s">
        <v>15</v>
      </c>
      <c r="F235" s="3" t="s">
        <v>16</v>
      </c>
      <c r="G235" s="3" t="s">
        <v>400</v>
      </c>
      <c r="H235" s="3" t="s">
        <v>18</v>
      </c>
      <c r="I235" s="3" t="s">
        <v>1258</v>
      </c>
      <c r="J235" s="3"/>
      <c r="K235" s="3" t="s">
        <v>120</v>
      </c>
      <c r="L235" s="3" t="s">
        <v>1259</v>
      </c>
      <c r="M235" s="9">
        <v>9</v>
      </c>
      <c r="N235" s="3" t="s">
        <v>121</v>
      </c>
      <c r="O235" s="3" t="s">
        <v>21</v>
      </c>
    </row>
    <row r="236" spans="1:15" x14ac:dyDescent="0.25">
      <c r="A236" s="2" t="str">
        <f>HYPERLINK("https://nddot-ixmultiasset.biprod.cloud/#/asset/inventory/nbibridges/1381", "49-107-08.0")</f>
        <v>49-107-08.0</v>
      </c>
      <c r="B236" s="3" t="s">
        <v>442</v>
      </c>
      <c r="C236" s="3" t="s">
        <v>117</v>
      </c>
      <c r="D236" s="3" t="s">
        <v>158</v>
      </c>
      <c r="E236" s="3" t="s">
        <v>15</v>
      </c>
      <c r="F236" s="3" t="s">
        <v>16</v>
      </c>
      <c r="G236" s="3" t="s">
        <v>199</v>
      </c>
      <c r="H236" s="3" t="s">
        <v>25</v>
      </c>
      <c r="I236" s="3" t="s">
        <v>1252</v>
      </c>
      <c r="J236" s="3"/>
      <c r="K236" s="3"/>
      <c r="L236" s="3" t="s">
        <v>1259</v>
      </c>
      <c r="M236" s="9">
        <v>9</v>
      </c>
      <c r="N236" s="3" t="s">
        <v>20</v>
      </c>
      <c r="O236" s="3" t="s">
        <v>21</v>
      </c>
    </row>
    <row r="237" spans="1:15" x14ac:dyDescent="0.25">
      <c r="A237" s="4" t="str">
        <f>HYPERLINK("https://nddot-ixmultiasset.biprod.cloud/#/asset/inventory/nbibridges/1711", "49-107-09.0")</f>
        <v>49-107-09.0</v>
      </c>
      <c r="B237" s="5" t="s">
        <v>528</v>
      </c>
      <c r="C237" s="5" t="s">
        <v>117</v>
      </c>
      <c r="D237" s="5" t="s">
        <v>158</v>
      </c>
      <c r="E237" s="5" t="s">
        <v>15</v>
      </c>
      <c r="F237" s="5" t="s">
        <v>16</v>
      </c>
      <c r="G237" s="5" t="s">
        <v>84</v>
      </c>
      <c r="H237" s="5" t="s">
        <v>25</v>
      </c>
      <c r="I237" s="5" t="s">
        <v>1252</v>
      </c>
      <c r="J237" s="5"/>
      <c r="K237" s="5"/>
      <c r="L237" s="5" t="s">
        <v>1259</v>
      </c>
      <c r="M237" s="10">
        <v>9</v>
      </c>
      <c r="N237" s="5" t="s">
        <v>20</v>
      </c>
      <c r="O237" s="5" t="s">
        <v>21</v>
      </c>
    </row>
    <row r="238" spans="1:15" x14ac:dyDescent="0.25">
      <c r="A238" s="4" t="str">
        <f>HYPERLINK("https://nddot-ixmultiasset.biprod.cloud/#/asset/inventory/nbibridges/2703", "49-108-11.0")</f>
        <v>49-108-11.0</v>
      </c>
      <c r="B238" s="5" t="s">
        <v>733</v>
      </c>
      <c r="C238" s="5" t="s">
        <v>117</v>
      </c>
      <c r="D238" s="5" t="s">
        <v>158</v>
      </c>
      <c r="E238" s="5" t="s">
        <v>15</v>
      </c>
      <c r="F238" s="5" t="s">
        <v>16</v>
      </c>
      <c r="G238" s="5" t="s">
        <v>400</v>
      </c>
      <c r="H238" s="5" t="s">
        <v>18</v>
      </c>
      <c r="I238" s="5" t="s">
        <v>1258</v>
      </c>
      <c r="J238" s="5"/>
      <c r="K238" s="5" t="s">
        <v>19</v>
      </c>
      <c r="L238" s="5" t="s">
        <v>1259</v>
      </c>
      <c r="M238" s="10">
        <v>9</v>
      </c>
      <c r="N238" s="5" t="s">
        <v>20</v>
      </c>
      <c r="O238" s="5" t="s">
        <v>21</v>
      </c>
    </row>
    <row r="239" spans="1:15" x14ac:dyDescent="0.25">
      <c r="A239" s="2" t="str">
        <f>HYPERLINK("https://nddot-ixmultiasset.biprod.cloud/#/asset/inventory/nbibridges/245", "49-108-17.0")</f>
        <v>49-108-17.0</v>
      </c>
      <c r="B239" s="3" t="s">
        <v>122</v>
      </c>
      <c r="C239" s="3" t="s">
        <v>117</v>
      </c>
      <c r="D239" s="3" t="s">
        <v>123</v>
      </c>
      <c r="E239" s="3" t="s">
        <v>15</v>
      </c>
      <c r="F239" s="3" t="s">
        <v>16</v>
      </c>
      <c r="G239" s="3" t="s">
        <v>124</v>
      </c>
      <c r="H239" s="3" t="s">
        <v>18</v>
      </c>
      <c r="I239" s="3" t="s">
        <v>1258</v>
      </c>
      <c r="J239" s="3"/>
      <c r="K239" s="3" t="s">
        <v>19</v>
      </c>
      <c r="L239" s="3" t="s">
        <v>1259</v>
      </c>
      <c r="M239" s="9">
        <v>9</v>
      </c>
      <c r="N239" s="3" t="s">
        <v>121</v>
      </c>
      <c r="O239" s="3" t="s">
        <v>21</v>
      </c>
    </row>
    <row r="240" spans="1:15" x14ac:dyDescent="0.25">
      <c r="A240" s="2" t="str">
        <f>HYPERLINK("https://nddot-ixmultiasset.biprod.cloud/#/asset/inventory/nbibridges/867", "49-109-11.0")</f>
        <v>49-109-11.0</v>
      </c>
      <c r="B240" s="3" t="s">
        <v>297</v>
      </c>
      <c r="C240" s="3" t="s">
        <v>117</v>
      </c>
      <c r="D240" s="3" t="s">
        <v>158</v>
      </c>
      <c r="E240" s="3" t="s">
        <v>15</v>
      </c>
      <c r="F240" s="3" t="s">
        <v>16</v>
      </c>
      <c r="G240" s="3" t="s">
        <v>56</v>
      </c>
      <c r="H240" s="3" t="s">
        <v>25</v>
      </c>
      <c r="I240" s="3" t="s">
        <v>1252</v>
      </c>
      <c r="J240" s="3"/>
      <c r="K240" s="3"/>
      <c r="L240" s="3" t="s">
        <v>1259</v>
      </c>
      <c r="M240" s="9">
        <v>9</v>
      </c>
      <c r="N240" s="3" t="s">
        <v>20</v>
      </c>
      <c r="O240" s="3" t="s">
        <v>21</v>
      </c>
    </row>
    <row r="241" spans="1:15" x14ac:dyDescent="0.25">
      <c r="A241" s="4" t="str">
        <f>HYPERLINK("https://nddot-ixmultiasset.biprod.cloud/#/asset/inventory/nbibridges/1274", "49-109-13.0")</f>
        <v>49-109-13.0</v>
      </c>
      <c r="B241" s="5" t="s">
        <v>417</v>
      </c>
      <c r="C241" s="5" t="s">
        <v>117</v>
      </c>
      <c r="D241" s="5" t="s">
        <v>167</v>
      </c>
      <c r="E241" s="5" t="s">
        <v>15</v>
      </c>
      <c r="F241" s="5" t="s">
        <v>16</v>
      </c>
      <c r="G241" s="5" t="s">
        <v>56</v>
      </c>
      <c r="H241" s="5" t="s">
        <v>25</v>
      </c>
      <c r="I241" s="5" t="s">
        <v>1262</v>
      </c>
      <c r="J241" s="5"/>
      <c r="K241" s="5"/>
      <c r="L241" s="5" t="s">
        <v>1259</v>
      </c>
      <c r="M241" s="10">
        <v>9</v>
      </c>
      <c r="N241" s="5" t="s">
        <v>20</v>
      </c>
      <c r="O241" s="5" t="s">
        <v>21</v>
      </c>
    </row>
    <row r="242" spans="1:15" x14ac:dyDescent="0.25">
      <c r="A242" s="2" t="str">
        <f>HYPERLINK("https://nddot-ixmultiasset.biprod.cloud/#/asset/inventory/nbibridges/1819", "49-110-07.0")</f>
        <v>49-110-07.0</v>
      </c>
      <c r="B242" s="3" t="s">
        <v>563</v>
      </c>
      <c r="C242" s="3" t="s">
        <v>117</v>
      </c>
      <c r="D242" s="3" t="s">
        <v>564</v>
      </c>
      <c r="E242" s="3" t="s">
        <v>15</v>
      </c>
      <c r="F242" s="3" t="s">
        <v>16</v>
      </c>
      <c r="G242" s="3" t="s">
        <v>565</v>
      </c>
      <c r="H242" s="3" t="s">
        <v>18</v>
      </c>
      <c r="I242" s="3" t="s">
        <v>1258</v>
      </c>
      <c r="J242" s="3"/>
      <c r="K242" s="3" t="s">
        <v>19</v>
      </c>
      <c r="L242" s="3" t="s">
        <v>1259</v>
      </c>
      <c r="M242" s="9">
        <v>9</v>
      </c>
      <c r="N242" s="3" t="s">
        <v>20</v>
      </c>
      <c r="O242" s="3" t="s">
        <v>21</v>
      </c>
    </row>
    <row r="243" spans="1:15" x14ac:dyDescent="0.25">
      <c r="A243" s="2" t="str">
        <f>HYPERLINK("https://nddot-ixmultiasset.biprod.cloud/#/asset/inventory/nbibridges/2033", "49-110-07.1")</f>
        <v>49-110-07.1</v>
      </c>
      <c r="B243" s="3" t="s">
        <v>599</v>
      </c>
      <c r="C243" s="3" t="s">
        <v>117</v>
      </c>
      <c r="D243" s="3" t="s">
        <v>600</v>
      </c>
      <c r="E243" s="3" t="s">
        <v>15</v>
      </c>
      <c r="F243" s="3" t="s">
        <v>16</v>
      </c>
      <c r="G243" s="3" t="s">
        <v>154</v>
      </c>
      <c r="H243" s="3" t="s">
        <v>18</v>
      </c>
      <c r="I243" s="3" t="s">
        <v>1258</v>
      </c>
      <c r="J243" s="3"/>
      <c r="K243" s="3" t="s">
        <v>19</v>
      </c>
      <c r="L243" s="3" t="s">
        <v>1259</v>
      </c>
      <c r="M243" s="9">
        <v>9</v>
      </c>
      <c r="N243" s="3" t="s">
        <v>20</v>
      </c>
      <c r="O243" s="3" t="s">
        <v>21</v>
      </c>
    </row>
    <row r="244" spans="1:15" x14ac:dyDescent="0.25">
      <c r="A244" s="4" t="str">
        <f>HYPERLINK("https://nddot-ixmultiasset.biprod.cloud/#/asset/inventory/nbibridges/841", "49-110-09.1")</f>
        <v>49-110-09.1</v>
      </c>
      <c r="B244" s="5" t="s">
        <v>291</v>
      </c>
      <c r="C244" s="5" t="s">
        <v>117</v>
      </c>
      <c r="D244" s="5" t="s">
        <v>144</v>
      </c>
      <c r="E244" s="5" t="s">
        <v>15</v>
      </c>
      <c r="F244" s="5" t="s">
        <v>16</v>
      </c>
      <c r="G244" s="5" t="s">
        <v>231</v>
      </c>
      <c r="H244" s="5" t="s">
        <v>25</v>
      </c>
      <c r="I244" s="5" t="s">
        <v>1252</v>
      </c>
      <c r="J244" s="5"/>
      <c r="K244" s="5"/>
      <c r="L244" s="5" t="s">
        <v>1259</v>
      </c>
      <c r="M244" s="10">
        <v>9</v>
      </c>
      <c r="N244" s="5" t="s">
        <v>20</v>
      </c>
      <c r="O244" s="5" t="s">
        <v>21</v>
      </c>
    </row>
    <row r="245" spans="1:15" x14ac:dyDescent="0.25">
      <c r="A245" s="2" t="str">
        <f>HYPERLINK("https://nddot-ixmultiasset.biprod.cloud/#/asset/inventory/nbibridges/2948", "49-110-12.0")</f>
        <v>49-110-12.0</v>
      </c>
      <c r="B245" s="3" t="s">
        <v>776</v>
      </c>
      <c r="C245" s="3" t="s">
        <v>117</v>
      </c>
      <c r="D245" s="3" t="s">
        <v>167</v>
      </c>
      <c r="E245" s="3" t="s">
        <v>15</v>
      </c>
      <c r="F245" s="3" t="s">
        <v>16</v>
      </c>
      <c r="G245" s="3" t="s">
        <v>632</v>
      </c>
      <c r="H245" s="3" t="s">
        <v>18</v>
      </c>
      <c r="I245" s="3" t="s">
        <v>1276</v>
      </c>
      <c r="J245" s="3"/>
      <c r="K245" s="3"/>
      <c r="L245" s="3" t="s">
        <v>1259</v>
      </c>
      <c r="M245" s="9">
        <v>9</v>
      </c>
      <c r="N245" s="3" t="s">
        <v>20</v>
      </c>
      <c r="O245" s="3" t="s">
        <v>21</v>
      </c>
    </row>
    <row r="246" spans="1:15" x14ac:dyDescent="0.25">
      <c r="A246" s="2" t="str">
        <f>HYPERLINK("https://nddot-ixmultiasset.biprod.cloud/#/asset/inventory/nbibridges/2904", "49-110-13.0")</f>
        <v>49-110-13.0</v>
      </c>
      <c r="B246" s="3" t="s">
        <v>768</v>
      </c>
      <c r="C246" s="3" t="s">
        <v>117</v>
      </c>
      <c r="D246" s="3" t="s">
        <v>167</v>
      </c>
      <c r="E246" s="3" t="s">
        <v>15</v>
      </c>
      <c r="F246" s="3" t="s">
        <v>16</v>
      </c>
      <c r="G246" s="3" t="s">
        <v>115</v>
      </c>
      <c r="H246" s="3" t="s">
        <v>25</v>
      </c>
      <c r="I246" s="3" t="s">
        <v>1262</v>
      </c>
      <c r="J246" s="3"/>
      <c r="K246" s="3"/>
      <c r="L246" s="3" t="s">
        <v>1259</v>
      </c>
      <c r="M246" s="9">
        <v>9</v>
      </c>
      <c r="N246" s="3" t="s">
        <v>20</v>
      </c>
      <c r="O246" s="3" t="s">
        <v>21</v>
      </c>
    </row>
    <row r="247" spans="1:15" x14ac:dyDescent="0.25">
      <c r="A247" s="4" t="str">
        <f>HYPERLINK("https://nddot-ixmultiasset.biprod.cloud/#/asset/inventory/nbibridges/2963", "49-111-09.0")</f>
        <v>49-111-09.0</v>
      </c>
      <c r="B247" s="5" t="s">
        <v>782</v>
      </c>
      <c r="C247" s="5" t="s">
        <v>117</v>
      </c>
      <c r="D247" s="5" t="s">
        <v>144</v>
      </c>
      <c r="E247" s="5" t="s">
        <v>15</v>
      </c>
      <c r="F247" s="5" t="s">
        <v>16</v>
      </c>
      <c r="G247" s="5" t="s">
        <v>106</v>
      </c>
      <c r="H247" s="5" t="s">
        <v>25</v>
      </c>
      <c r="I247" s="5" t="s">
        <v>1258</v>
      </c>
      <c r="J247" s="5"/>
      <c r="K247" s="5" t="s">
        <v>19</v>
      </c>
      <c r="L247" s="5" t="s">
        <v>1259</v>
      </c>
      <c r="M247" s="10">
        <v>9</v>
      </c>
      <c r="N247" s="5" t="s">
        <v>20</v>
      </c>
      <c r="O247" s="5" t="s">
        <v>21</v>
      </c>
    </row>
    <row r="248" spans="1:15" x14ac:dyDescent="0.25">
      <c r="A248" s="4" t="str">
        <f>HYPERLINK("https://nddot-ixmultiasset.biprod.cloud/#/asset/inventory/nbibridges/287", "49-111-09.1")</f>
        <v>49-111-09.1</v>
      </c>
      <c r="B248" s="5" t="s">
        <v>143</v>
      </c>
      <c r="C248" s="5" t="s">
        <v>117</v>
      </c>
      <c r="D248" s="5" t="s">
        <v>144</v>
      </c>
      <c r="E248" s="5" t="s">
        <v>145</v>
      </c>
      <c r="F248" s="5" t="s">
        <v>16</v>
      </c>
      <c r="G248" s="5" t="s">
        <v>71</v>
      </c>
      <c r="H248" s="5" t="s">
        <v>18</v>
      </c>
      <c r="I248" s="5" t="s">
        <v>1258</v>
      </c>
      <c r="J248" s="5"/>
      <c r="K248" s="5" t="s">
        <v>19</v>
      </c>
      <c r="L248" s="5" t="s">
        <v>1259</v>
      </c>
      <c r="M248" s="10">
        <v>9</v>
      </c>
      <c r="N248" s="5" t="s">
        <v>20</v>
      </c>
      <c r="O248" s="5" t="s">
        <v>21</v>
      </c>
    </row>
    <row r="249" spans="1:15" x14ac:dyDescent="0.25">
      <c r="A249" s="2" t="str">
        <f>HYPERLINK("https://nddot-ixmultiasset.biprod.cloud/#/asset/inventory/nbibridges/745", "49-111-10.0")</f>
        <v>49-111-10.0</v>
      </c>
      <c r="B249" s="3" t="s">
        <v>271</v>
      </c>
      <c r="C249" s="3" t="s">
        <v>117</v>
      </c>
      <c r="D249" s="3" t="s">
        <v>144</v>
      </c>
      <c r="E249" s="3" t="s">
        <v>15</v>
      </c>
      <c r="F249" s="3" t="s">
        <v>16</v>
      </c>
      <c r="G249" s="3" t="s">
        <v>272</v>
      </c>
      <c r="H249" s="3" t="s">
        <v>25</v>
      </c>
      <c r="I249" s="3" t="s">
        <v>1252</v>
      </c>
      <c r="J249" s="3"/>
      <c r="K249" s="3"/>
      <c r="L249" s="3" t="s">
        <v>1259</v>
      </c>
      <c r="M249" s="9">
        <v>9</v>
      </c>
      <c r="N249" s="3" t="s">
        <v>20</v>
      </c>
      <c r="O249" s="3" t="s">
        <v>21</v>
      </c>
    </row>
    <row r="250" spans="1:15" x14ac:dyDescent="0.25">
      <c r="A250" s="4" t="str">
        <f>HYPERLINK("https://nddot-ixmultiasset.biprod.cloud/#/asset/inventory/nbibridges/954", "49-111-17.0")</f>
        <v>49-111-17.0</v>
      </c>
      <c r="B250" s="5" t="s">
        <v>328</v>
      </c>
      <c r="C250" s="5" t="s">
        <v>117</v>
      </c>
      <c r="D250" s="5" t="s">
        <v>123</v>
      </c>
      <c r="E250" s="5" t="s">
        <v>15</v>
      </c>
      <c r="F250" s="5" t="s">
        <v>16</v>
      </c>
      <c r="G250" s="5" t="s">
        <v>216</v>
      </c>
      <c r="H250" s="5" t="s">
        <v>18</v>
      </c>
      <c r="I250" s="5" t="s">
        <v>1258</v>
      </c>
      <c r="J250" s="5"/>
      <c r="K250" s="5" t="s">
        <v>19</v>
      </c>
      <c r="L250" s="5" t="s">
        <v>1259</v>
      </c>
      <c r="M250" s="10">
        <v>9</v>
      </c>
      <c r="N250" s="5" t="s">
        <v>121</v>
      </c>
      <c r="O250" s="5" t="s">
        <v>21</v>
      </c>
    </row>
    <row r="251" spans="1:15" x14ac:dyDescent="0.25">
      <c r="A251" s="4" t="str">
        <f>HYPERLINK("https://nddot-ixmultiasset.biprod.cloud/#/asset/inventory/nbibridges/1195", "49-112-12.0")</f>
        <v>49-112-12.0</v>
      </c>
      <c r="B251" s="5" t="s">
        <v>391</v>
      </c>
      <c r="C251" s="5" t="s">
        <v>117</v>
      </c>
      <c r="D251" s="5" t="s">
        <v>158</v>
      </c>
      <c r="E251" s="5" t="s">
        <v>15</v>
      </c>
      <c r="F251" s="5" t="s">
        <v>16</v>
      </c>
      <c r="G251" s="5" t="s">
        <v>113</v>
      </c>
      <c r="H251" s="5" t="s">
        <v>25</v>
      </c>
      <c r="I251" s="5" t="s">
        <v>1252</v>
      </c>
      <c r="J251" s="5"/>
      <c r="K251" s="5"/>
      <c r="L251" s="5" t="s">
        <v>1259</v>
      </c>
      <c r="M251" s="10">
        <v>9</v>
      </c>
      <c r="N251" s="5" t="s">
        <v>20</v>
      </c>
      <c r="O251" s="5" t="s">
        <v>21</v>
      </c>
    </row>
    <row r="252" spans="1:15" x14ac:dyDescent="0.25">
      <c r="A252" s="2" t="str">
        <f>HYPERLINK("https://nddot-ixmultiasset.biprod.cloud/#/asset/inventory/nbibridges/1829", "49-112-14.1")</f>
        <v>49-112-14.1</v>
      </c>
      <c r="B252" s="3" t="s">
        <v>568</v>
      </c>
      <c r="C252" s="3" t="s">
        <v>117</v>
      </c>
      <c r="D252" s="3" t="s">
        <v>158</v>
      </c>
      <c r="E252" s="3" t="s">
        <v>15</v>
      </c>
      <c r="F252" s="3" t="s">
        <v>16</v>
      </c>
      <c r="G252" s="3" t="s">
        <v>195</v>
      </c>
      <c r="H252" s="3" t="s">
        <v>25</v>
      </c>
      <c r="I252" s="3" t="s">
        <v>1275</v>
      </c>
      <c r="J252" s="3"/>
      <c r="K252" s="3" t="s">
        <v>19</v>
      </c>
      <c r="L252" s="3" t="s">
        <v>1259</v>
      </c>
      <c r="M252" s="9">
        <v>9</v>
      </c>
      <c r="N252" s="3" t="s">
        <v>20</v>
      </c>
      <c r="O252" s="3" t="s">
        <v>21</v>
      </c>
    </row>
    <row r="253" spans="1:15" x14ac:dyDescent="0.25">
      <c r="A253" s="4" t="str">
        <f>HYPERLINK("https://nddot-ixmultiasset.biprod.cloud/#/asset/inventory/nbibridges/2335", "49-112-16.0")</f>
        <v>49-112-16.0</v>
      </c>
      <c r="B253" s="5" t="s">
        <v>661</v>
      </c>
      <c r="C253" s="5" t="s">
        <v>117</v>
      </c>
      <c r="D253" s="5" t="s">
        <v>662</v>
      </c>
      <c r="E253" s="5" t="s">
        <v>15</v>
      </c>
      <c r="F253" s="5" t="s">
        <v>16</v>
      </c>
      <c r="G253" s="5" t="s">
        <v>195</v>
      </c>
      <c r="H253" s="5" t="s">
        <v>18</v>
      </c>
      <c r="I253" s="5" t="s">
        <v>1258</v>
      </c>
      <c r="J253" s="5"/>
      <c r="K253" s="5" t="s">
        <v>19</v>
      </c>
      <c r="L253" s="5" t="s">
        <v>1259</v>
      </c>
      <c r="M253" s="10">
        <v>9</v>
      </c>
      <c r="N253" s="5" t="s">
        <v>121</v>
      </c>
      <c r="O253" s="5" t="s">
        <v>21</v>
      </c>
    </row>
    <row r="254" spans="1:15" x14ac:dyDescent="0.25">
      <c r="A254" s="2" t="str">
        <f>HYPERLINK("https://nddot-ixmultiasset.biprod.cloud/#/asset/inventory/nbibridges/2486", "49-112-16.2")</f>
        <v>49-112-16.2</v>
      </c>
      <c r="B254" s="3" t="s">
        <v>692</v>
      </c>
      <c r="C254" s="3" t="s">
        <v>117</v>
      </c>
      <c r="D254" s="3" t="s">
        <v>662</v>
      </c>
      <c r="E254" s="3" t="s">
        <v>693</v>
      </c>
      <c r="F254" s="3" t="s">
        <v>16</v>
      </c>
      <c r="G254" s="3" t="s">
        <v>154</v>
      </c>
      <c r="H254" s="3" t="s">
        <v>18</v>
      </c>
      <c r="I254" s="3" t="s">
        <v>1258</v>
      </c>
      <c r="J254" s="3"/>
      <c r="K254" s="3" t="s">
        <v>19</v>
      </c>
      <c r="L254" s="3" t="s">
        <v>1259</v>
      </c>
      <c r="M254" s="9">
        <v>9</v>
      </c>
      <c r="N254" s="3" t="s">
        <v>20</v>
      </c>
      <c r="O254" s="3" t="s">
        <v>21</v>
      </c>
    </row>
    <row r="255" spans="1:15" x14ac:dyDescent="0.25">
      <c r="A255" s="2" t="str">
        <f>HYPERLINK("https://nddot-ixmultiasset.biprod.cloud/#/asset/inventory/nbibridges/3257", "49-113-09.0")</f>
        <v>49-113-09.0</v>
      </c>
      <c r="B255" s="3" t="s">
        <v>827</v>
      </c>
      <c r="C255" s="3" t="s">
        <v>117</v>
      </c>
      <c r="D255" s="3" t="s">
        <v>23</v>
      </c>
      <c r="E255" s="3" t="s">
        <v>15</v>
      </c>
      <c r="F255" s="3" t="s">
        <v>16</v>
      </c>
      <c r="G255" s="3" t="s">
        <v>81</v>
      </c>
      <c r="H255" s="3" t="s">
        <v>18</v>
      </c>
      <c r="I255" s="3" t="s">
        <v>1258</v>
      </c>
      <c r="J255" s="3"/>
      <c r="K255" s="3" t="s">
        <v>202</v>
      </c>
      <c r="L255" s="3" t="s">
        <v>1259</v>
      </c>
      <c r="M255" s="9">
        <v>9</v>
      </c>
      <c r="N255" s="3" t="s">
        <v>20</v>
      </c>
      <c r="O255" s="3" t="s">
        <v>21</v>
      </c>
    </row>
    <row r="256" spans="1:15" x14ac:dyDescent="0.25">
      <c r="A256" s="4" t="str">
        <f>HYPERLINK("https://nddot-ixmultiasset.biprod.cloud/#/asset/inventory/nbibridges/4010", "49-113-15.0")</f>
        <v>49-113-15.0</v>
      </c>
      <c r="B256" s="5" t="s">
        <v>985</v>
      </c>
      <c r="C256" s="5" t="s">
        <v>117</v>
      </c>
      <c r="D256" s="5" t="s">
        <v>158</v>
      </c>
      <c r="E256" s="5" t="s">
        <v>15</v>
      </c>
      <c r="F256" s="5" t="s">
        <v>16</v>
      </c>
      <c r="G256" s="5" t="s">
        <v>43</v>
      </c>
      <c r="H256" s="5" t="s">
        <v>18</v>
      </c>
      <c r="I256" s="5" t="s">
        <v>1258</v>
      </c>
      <c r="J256" s="5"/>
      <c r="K256" s="5" t="s">
        <v>19</v>
      </c>
      <c r="L256" s="5" t="s">
        <v>1259</v>
      </c>
      <c r="M256" s="10">
        <v>9</v>
      </c>
      <c r="N256" s="5" t="s">
        <v>20</v>
      </c>
      <c r="O256" s="5" t="s">
        <v>21</v>
      </c>
    </row>
    <row r="257" spans="1:15" x14ac:dyDescent="0.25">
      <c r="A257" s="2" t="str">
        <f>HYPERLINK("https://nddot-ixmultiasset.biprod.cloud/#/asset/inventory/nbibridges/4121", "49-113-15.1")</f>
        <v>49-113-15.1</v>
      </c>
      <c r="B257" s="3" t="s">
        <v>1001</v>
      </c>
      <c r="C257" s="3" t="s">
        <v>117</v>
      </c>
      <c r="D257" s="3" t="s">
        <v>167</v>
      </c>
      <c r="E257" s="3" t="s">
        <v>15</v>
      </c>
      <c r="F257" s="3" t="s">
        <v>16</v>
      </c>
      <c r="G257" s="3" t="s">
        <v>488</v>
      </c>
      <c r="H257" s="3" t="s">
        <v>18</v>
      </c>
      <c r="I257" s="3" t="s">
        <v>1274</v>
      </c>
      <c r="J257" s="3"/>
      <c r="K257" s="3" t="s">
        <v>19</v>
      </c>
      <c r="L257" s="3" t="s">
        <v>1259</v>
      </c>
      <c r="M257" s="9">
        <v>9</v>
      </c>
      <c r="N257" s="3" t="s">
        <v>121</v>
      </c>
      <c r="O257" s="3" t="s">
        <v>74</v>
      </c>
    </row>
    <row r="258" spans="1:15" x14ac:dyDescent="0.25">
      <c r="A258" s="2" t="str">
        <f>HYPERLINK("https://nddot-ixmultiasset.biprod.cloud/#/asset/inventory/nbibridges/4112", "49-113-17.0")</f>
        <v>49-113-17.0</v>
      </c>
      <c r="B258" s="3" t="s">
        <v>999</v>
      </c>
      <c r="C258" s="3" t="s">
        <v>117</v>
      </c>
      <c r="D258" s="3" t="s">
        <v>193</v>
      </c>
      <c r="E258" s="3" t="s">
        <v>15</v>
      </c>
      <c r="F258" s="3" t="s">
        <v>16</v>
      </c>
      <c r="G258" s="3" t="s">
        <v>176</v>
      </c>
      <c r="H258" s="3" t="s">
        <v>25</v>
      </c>
      <c r="I258" s="3" t="s">
        <v>1252</v>
      </c>
      <c r="J258" s="3"/>
      <c r="K258" s="3"/>
      <c r="L258" s="3" t="s">
        <v>1259</v>
      </c>
      <c r="M258" s="9">
        <v>9</v>
      </c>
      <c r="N258" s="3" t="s">
        <v>20</v>
      </c>
      <c r="O258" s="3" t="s">
        <v>21</v>
      </c>
    </row>
    <row r="259" spans="1:15" x14ac:dyDescent="0.25">
      <c r="A259" s="2" t="str">
        <f>HYPERLINK("https://nddot-ixmultiasset.biprod.cloud/#/asset/inventory/nbibridges/4494", "49-113-17.1")</f>
        <v>49-113-17.1</v>
      </c>
      <c r="B259" s="3" t="s">
        <v>1057</v>
      </c>
      <c r="C259" s="3" t="s">
        <v>117</v>
      </c>
      <c r="D259" s="3" t="s">
        <v>123</v>
      </c>
      <c r="E259" s="3" t="s">
        <v>15</v>
      </c>
      <c r="F259" s="3" t="s">
        <v>16</v>
      </c>
      <c r="G259" s="3" t="s">
        <v>76</v>
      </c>
      <c r="H259" s="3" t="s">
        <v>18</v>
      </c>
      <c r="I259" s="3" t="s">
        <v>1258</v>
      </c>
      <c r="J259" s="3"/>
      <c r="K259" s="3" t="s">
        <v>19</v>
      </c>
      <c r="L259" s="3" t="s">
        <v>1259</v>
      </c>
      <c r="M259" s="9">
        <v>9</v>
      </c>
      <c r="N259" s="3" t="s">
        <v>20</v>
      </c>
      <c r="O259" s="3" t="s">
        <v>21</v>
      </c>
    </row>
    <row r="260" spans="1:15" x14ac:dyDescent="0.25">
      <c r="A260" s="2" t="str">
        <f>HYPERLINK("https://nddot-ixmultiasset.biprod.cloud/#/asset/inventory/nbibridges/3193", "49-117-18.0")</f>
        <v>49-117-18.0</v>
      </c>
      <c r="B260" s="3" t="s">
        <v>817</v>
      </c>
      <c r="C260" s="3" t="s">
        <v>117</v>
      </c>
      <c r="D260" s="3" t="s">
        <v>167</v>
      </c>
      <c r="E260" s="3" t="s">
        <v>15</v>
      </c>
      <c r="F260" s="3" t="s">
        <v>16</v>
      </c>
      <c r="G260" s="3" t="s">
        <v>176</v>
      </c>
      <c r="H260" s="3" t="s">
        <v>18</v>
      </c>
      <c r="I260" s="3" t="s">
        <v>1262</v>
      </c>
      <c r="J260" s="3"/>
      <c r="K260" s="3"/>
      <c r="L260" s="3" t="s">
        <v>1259</v>
      </c>
      <c r="M260" s="9">
        <v>9</v>
      </c>
      <c r="N260" s="3" t="s">
        <v>20</v>
      </c>
      <c r="O260" s="3" t="s">
        <v>21</v>
      </c>
    </row>
    <row r="261" spans="1:15" x14ac:dyDescent="0.25">
      <c r="A261" s="2" t="str">
        <f>HYPERLINK("https://nddot-ixmultiasset.biprod.cloud/#/asset/inventory/nbibridges/4206", "49-118-30.0")</f>
        <v>49-118-30.0</v>
      </c>
      <c r="B261" s="3" t="s">
        <v>1011</v>
      </c>
      <c r="C261" s="3" t="s">
        <v>117</v>
      </c>
      <c r="D261" s="3" t="s">
        <v>214</v>
      </c>
      <c r="E261" s="3" t="s">
        <v>15</v>
      </c>
      <c r="F261" s="3" t="s">
        <v>16</v>
      </c>
      <c r="G261" s="3" t="s">
        <v>181</v>
      </c>
      <c r="H261" s="3" t="s">
        <v>25</v>
      </c>
      <c r="I261" s="3" t="s">
        <v>1282</v>
      </c>
      <c r="J261" s="3"/>
      <c r="K261" s="3" t="s">
        <v>19</v>
      </c>
      <c r="L261" s="3" t="s">
        <v>1259</v>
      </c>
      <c r="M261" s="9">
        <v>9</v>
      </c>
      <c r="N261" s="3" t="s">
        <v>121</v>
      </c>
      <c r="O261" s="3" t="s">
        <v>21</v>
      </c>
    </row>
    <row r="262" spans="1:15" x14ac:dyDescent="0.25">
      <c r="A262" s="2" t="str">
        <f>HYPERLINK("https://nddot-ixmultiasset.biprod.cloud/#/asset/inventory/nbibridges/3775", "49-120-19.0")</f>
        <v>49-120-19.0</v>
      </c>
      <c r="B262" s="3" t="s">
        <v>943</v>
      </c>
      <c r="C262" s="3" t="s">
        <v>117</v>
      </c>
      <c r="D262" s="3" t="s">
        <v>167</v>
      </c>
      <c r="E262" s="3" t="s">
        <v>15</v>
      </c>
      <c r="F262" s="3" t="s">
        <v>16</v>
      </c>
      <c r="G262" s="3" t="s">
        <v>17</v>
      </c>
      <c r="H262" s="3" t="s">
        <v>18</v>
      </c>
      <c r="I262" s="3" t="s">
        <v>1258</v>
      </c>
      <c r="J262" s="3"/>
      <c r="K262" s="3"/>
      <c r="L262" s="3" t="s">
        <v>1259</v>
      </c>
      <c r="M262" s="9">
        <v>9</v>
      </c>
      <c r="N262" s="3" t="s">
        <v>121</v>
      </c>
      <c r="O262" s="3" t="s">
        <v>21</v>
      </c>
    </row>
    <row r="263" spans="1:15" x14ac:dyDescent="0.25">
      <c r="A263" s="4" t="str">
        <f>HYPERLINK("https://nddot-ixmultiasset.biprod.cloud/#/asset/inventory/nbibridges/4356", "49-121-17.0")</f>
        <v>49-121-17.0</v>
      </c>
      <c r="B263" s="5" t="s">
        <v>1035</v>
      </c>
      <c r="C263" s="5" t="s">
        <v>117</v>
      </c>
      <c r="D263" s="5" t="s">
        <v>89</v>
      </c>
      <c r="E263" s="5" t="s">
        <v>15</v>
      </c>
      <c r="F263" s="5" t="s">
        <v>16</v>
      </c>
      <c r="G263" s="5" t="s">
        <v>398</v>
      </c>
      <c r="H263" s="5" t="s">
        <v>25</v>
      </c>
      <c r="I263" s="5" t="s">
        <v>1252</v>
      </c>
      <c r="J263" s="5"/>
      <c r="K263" s="5"/>
      <c r="L263" s="5" t="s">
        <v>1259</v>
      </c>
      <c r="M263" s="10">
        <v>9</v>
      </c>
      <c r="N263" s="5" t="s">
        <v>20</v>
      </c>
      <c r="O263" s="5" t="s">
        <v>21</v>
      </c>
    </row>
    <row r="264" spans="1:15" x14ac:dyDescent="0.25">
      <c r="A264" s="2" t="str">
        <f>HYPERLINK("https://nddot-ixmultiasset.biprod.cloud/#/asset/inventory/nbibridges/4666", "49-122-06.1")</f>
        <v>49-122-06.1</v>
      </c>
      <c r="B264" s="3" t="s">
        <v>1102</v>
      </c>
      <c r="C264" s="3" t="s">
        <v>117</v>
      </c>
      <c r="D264" s="3" t="s">
        <v>365</v>
      </c>
      <c r="E264" s="3" t="s">
        <v>15</v>
      </c>
      <c r="F264" s="3" t="s">
        <v>16</v>
      </c>
      <c r="G264" s="3" t="s">
        <v>34</v>
      </c>
      <c r="H264" s="3" t="s">
        <v>25</v>
      </c>
      <c r="I264" s="3" t="s">
        <v>1252</v>
      </c>
      <c r="J264" s="3"/>
      <c r="K264" s="3"/>
      <c r="L264" s="3" t="s">
        <v>1259</v>
      </c>
      <c r="M264" s="9">
        <v>9</v>
      </c>
      <c r="N264" s="3" t="s">
        <v>20</v>
      </c>
      <c r="O264" s="3" t="s">
        <v>21</v>
      </c>
    </row>
    <row r="265" spans="1:15" x14ac:dyDescent="0.25">
      <c r="A265" s="4" t="str">
        <f>HYPERLINK("https://nddot-ixmultiasset.biprod.cloud/#/asset/inventory/nbibridges/5038", "49-123-05.0")</f>
        <v>49-123-05.0</v>
      </c>
      <c r="B265" s="5" t="s">
        <v>1158</v>
      </c>
      <c r="C265" s="5" t="s">
        <v>117</v>
      </c>
      <c r="D265" s="5" t="s">
        <v>365</v>
      </c>
      <c r="E265" s="5" t="s">
        <v>15</v>
      </c>
      <c r="F265" s="5" t="s">
        <v>16</v>
      </c>
      <c r="G265" s="5" t="s">
        <v>408</v>
      </c>
      <c r="H265" s="5" t="s">
        <v>25</v>
      </c>
      <c r="I265" s="5" t="s">
        <v>1275</v>
      </c>
      <c r="J265" s="5"/>
      <c r="K265" s="5" t="s">
        <v>202</v>
      </c>
      <c r="L265" s="5" t="s">
        <v>1259</v>
      </c>
      <c r="M265" s="10">
        <v>9</v>
      </c>
      <c r="N265" s="5" t="s">
        <v>20</v>
      </c>
      <c r="O265" s="5" t="s">
        <v>21</v>
      </c>
    </row>
    <row r="266" spans="1:15" x14ac:dyDescent="0.25">
      <c r="A266" s="4" t="str">
        <f>HYPERLINK("https://nddot-ixmultiasset.biprod.cloud/#/asset/inventory/nbibridges/4889", "49-123-05.1")</f>
        <v>49-123-05.1</v>
      </c>
      <c r="B266" s="5" t="s">
        <v>1136</v>
      </c>
      <c r="C266" s="5" t="s">
        <v>117</v>
      </c>
      <c r="D266" s="5" t="s">
        <v>365</v>
      </c>
      <c r="E266" s="5" t="s">
        <v>15</v>
      </c>
      <c r="F266" s="5" t="s">
        <v>16</v>
      </c>
      <c r="G266" s="5" t="s">
        <v>81</v>
      </c>
      <c r="H266" s="5" t="s">
        <v>18</v>
      </c>
      <c r="I266" s="5" t="s">
        <v>1258</v>
      </c>
      <c r="J266" s="5"/>
      <c r="K266" s="5" t="s">
        <v>19</v>
      </c>
      <c r="L266" s="5" t="s">
        <v>1259</v>
      </c>
      <c r="M266" s="10">
        <v>9</v>
      </c>
      <c r="N266" s="5" t="s">
        <v>20</v>
      </c>
      <c r="O266" s="5" t="s">
        <v>21</v>
      </c>
    </row>
    <row r="267" spans="1:15" x14ac:dyDescent="0.25">
      <c r="A267" s="4" t="str">
        <f>HYPERLINK("https://nddot-ixmultiasset.biprod.cloud/#/asset/inventory/nbibridges/1540", "49-124-04.0")</f>
        <v>49-124-04.0</v>
      </c>
      <c r="B267" s="5" t="s">
        <v>482</v>
      </c>
      <c r="C267" s="5" t="s">
        <v>117</v>
      </c>
      <c r="D267" s="5" t="s">
        <v>365</v>
      </c>
      <c r="E267" s="5" t="s">
        <v>15</v>
      </c>
      <c r="F267" s="5" t="s">
        <v>16</v>
      </c>
      <c r="G267" s="5" t="s">
        <v>81</v>
      </c>
      <c r="H267" s="5" t="s">
        <v>18</v>
      </c>
      <c r="I267" s="5" t="s">
        <v>1258</v>
      </c>
      <c r="J267" s="5"/>
      <c r="K267" s="5" t="s">
        <v>19</v>
      </c>
      <c r="L267" s="5" t="s">
        <v>1259</v>
      </c>
      <c r="M267" s="10">
        <v>9</v>
      </c>
      <c r="N267" s="5" t="s">
        <v>121</v>
      </c>
      <c r="O267" s="5" t="s">
        <v>21</v>
      </c>
    </row>
    <row r="268" spans="1:15" x14ac:dyDescent="0.25">
      <c r="A268" s="4" t="str">
        <f>HYPERLINK("https://nddot-ixmultiasset.biprod.cloud/#/asset/inventory/nbibridges/2210", "49-124-14.0")</f>
        <v>49-124-14.0</v>
      </c>
      <c r="B268" s="5" t="s">
        <v>636</v>
      </c>
      <c r="C268" s="5" t="s">
        <v>117</v>
      </c>
      <c r="D268" s="5" t="s">
        <v>637</v>
      </c>
      <c r="E268" s="5" t="s">
        <v>15</v>
      </c>
      <c r="F268" s="5" t="s">
        <v>16</v>
      </c>
      <c r="G268" s="5" t="s">
        <v>66</v>
      </c>
      <c r="H268" s="5" t="s">
        <v>18</v>
      </c>
      <c r="I268" s="5" t="s">
        <v>1258</v>
      </c>
      <c r="J268" s="5"/>
      <c r="K268" s="5" t="s">
        <v>19</v>
      </c>
      <c r="L268" s="5" t="s">
        <v>1259</v>
      </c>
      <c r="M268" s="10">
        <v>9</v>
      </c>
      <c r="N268" s="5" t="s">
        <v>20</v>
      </c>
      <c r="O268" s="5" t="s">
        <v>21</v>
      </c>
    </row>
    <row r="269" spans="1:15" x14ac:dyDescent="0.25">
      <c r="A269" s="4" t="str">
        <f>HYPERLINK("https://nddot-ixmultiasset.biprod.cloud/#/asset/inventory/nbibridges/2512", "49-124-17.0")</f>
        <v>49-124-17.0</v>
      </c>
      <c r="B269" s="5" t="s">
        <v>694</v>
      </c>
      <c r="C269" s="5" t="s">
        <v>117</v>
      </c>
      <c r="D269" s="5" t="s">
        <v>167</v>
      </c>
      <c r="E269" s="5" t="s">
        <v>15</v>
      </c>
      <c r="F269" s="5" t="s">
        <v>16</v>
      </c>
      <c r="G269" s="5" t="s">
        <v>154</v>
      </c>
      <c r="H269" s="5" t="s">
        <v>18</v>
      </c>
      <c r="I269" s="5" t="s">
        <v>1275</v>
      </c>
      <c r="J269" s="5"/>
      <c r="K269" s="5"/>
      <c r="L269" s="5" t="s">
        <v>1259</v>
      </c>
      <c r="M269" s="10">
        <v>9</v>
      </c>
      <c r="N269" s="5" t="s">
        <v>121</v>
      </c>
      <c r="O269" s="5" t="s">
        <v>21</v>
      </c>
    </row>
    <row r="270" spans="1:15" x14ac:dyDescent="0.25">
      <c r="A270" s="2" t="str">
        <f>HYPERLINK("https://nddot-ixmultiasset.biprod.cloud/#/asset/inventory/nbibridges/2754", "49-125-04.0")</f>
        <v>49-125-04.0</v>
      </c>
      <c r="B270" s="3" t="s">
        <v>742</v>
      </c>
      <c r="C270" s="3" t="s">
        <v>117</v>
      </c>
      <c r="D270" s="3" t="s">
        <v>365</v>
      </c>
      <c r="E270" s="3" t="s">
        <v>15</v>
      </c>
      <c r="F270" s="3" t="s">
        <v>16</v>
      </c>
      <c r="G270" s="3" t="s">
        <v>76</v>
      </c>
      <c r="H270" s="3" t="s">
        <v>18</v>
      </c>
      <c r="I270" s="3" t="s">
        <v>1258</v>
      </c>
      <c r="J270" s="3"/>
      <c r="K270" s="3" t="s">
        <v>19</v>
      </c>
      <c r="L270" s="3" t="s">
        <v>1259</v>
      </c>
      <c r="M270" s="9">
        <v>9</v>
      </c>
      <c r="N270" s="3" t="s">
        <v>20</v>
      </c>
      <c r="O270" s="3" t="s">
        <v>21</v>
      </c>
    </row>
    <row r="271" spans="1:15" x14ac:dyDescent="0.25">
      <c r="A271" s="4" t="str">
        <f>HYPERLINK("https://nddot-ixmultiasset.biprod.cloud/#/asset/inventory/nbibridges/3536", "49-126-03.0")</f>
        <v>49-126-03.0</v>
      </c>
      <c r="B271" s="5" t="s">
        <v>894</v>
      </c>
      <c r="C271" s="5" t="s">
        <v>117</v>
      </c>
      <c r="D271" s="5" t="s">
        <v>895</v>
      </c>
      <c r="E271" s="5" t="s">
        <v>15</v>
      </c>
      <c r="F271" s="5" t="s">
        <v>16</v>
      </c>
      <c r="G271" s="5" t="s">
        <v>226</v>
      </c>
      <c r="H271" s="5" t="s">
        <v>18</v>
      </c>
      <c r="I271" s="5" t="s">
        <v>1258</v>
      </c>
      <c r="J271" s="5"/>
      <c r="K271" s="5" t="s">
        <v>19</v>
      </c>
      <c r="L271" s="5" t="s">
        <v>1259</v>
      </c>
      <c r="M271" s="10">
        <v>9</v>
      </c>
      <c r="N271" s="5" t="s">
        <v>20</v>
      </c>
      <c r="O271" s="5" t="s">
        <v>21</v>
      </c>
    </row>
    <row r="272" spans="1:15" x14ac:dyDescent="0.25">
      <c r="A272" s="4" t="str">
        <f>HYPERLINK("https://nddot-ixmultiasset.biprod.cloud/#/asset/inventory/nbibridges/4525", "49-127-03.0")</f>
        <v>49-127-03.0</v>
      </c>
      <c r="B272" s="5" t="s">
        <v>1063</v>
      </c>
      <c r="C272" s="5" t="s">
        <v>117</v>
      </c>
      <c r="D272" s="5" t="s">
        <v>761</v>
      </c>
      <c r="E272" s="5" t="s">
        <v>15</v>
      </c>
      <c r="F272" s="5" t="s">
        <v>16</v>
      </c>
      <c r="G272" s="5" t="s">
        <v>76</v>
      </c>
      <c r="H272" s="5" t="s">
        <v>18</v>
      </c>
      <c r="I272" s="5" t="s">
        <v>1258</v>
      </c>
      <c r="J272" s="5"/>
      <c r="K272" s="5" t="s">
        <v>19</v>
      </c>
      <c r="L272" s="5" t="s">
        <v>1259</v>
      </c>
      <c r="M272" s="10">
        <v>9</v>
      </c>
      <c r="N272" s="5" t="s">
        <v>20</v>
      </c>
      <c r="O272" s="5" t="s">
        <v>21</v>
      </c>
    </row>
    <row r="273" spans="1:15" x14ac:dyDescent="0.25">
      <c r="A273" s="4" t="str">
        <f>HYPERLINK("https://nddot-ixmultiasset.biprod.cloud/#/asset/inventory/nbibridges/4654", "49-129-05.0")</f>
        <v>49-129-05.0</v>
      </c>
      <c r="B273" s="5" t="s">
        <v>1095</v>
      </c>
      <c r="C273" s="5" t="s">
        <v>117</v>
      </c>
      <c r="D273" s="5" t="s">
        <v>306</v>
      </c>
      <c r="E273" s="5" t="s">
        <v>15</v>
      </c>
      <c r="F273" s="5" t="s">
        <v>16</v>
      </c>
      <c r="G273" s="5" t="s">
        <v>276</v>
      </c>
      <c r="H273" s="5" t="s">
        <v>18</v>
      </c>
      <c r="I273" s="5" t="s">
        <v>1274</v>
      </c>
      <c r="J273" s="5" t="s">
        <v>1096</v>
      </c>
      <c r="K273" s="5"/>
      <c r="L273" s="5" t="s">
        <v>1259</v>
      </c>
      <c r="M273" s="10">
        <v>9</v>
      </c>
      <c r="N273" s="5" t="s">
        <v>121</v>
      </c>
      <c r="O273" s="5" t="s">
        <v>74</v>
      </c>
    </row>
    <row r="274" spans="1:15" x14ac:dyDescent="0.25">
      <c r="A274" s="4" t="str">
        <f>HYPERLINK("https://nddot-ixmultiasset.biprod.cloud/#/asset/inventory/nbibridges/1378", "FRGO03")</f>
        <v>FRGO03</v>
      </c>
      <c r="B274" s="5" t="s">
        <v>439</v>
      </c>
      <c r="C274" s="5" t="s">
        <v>41</v>
      </c>
      <c r="D274" s="5" t="s">
        <v>306</v>
      </c>
      <c r="E274" s="5" t="s">
        <v>440</v>
      </c>
      <c r="F274" s="5" t="s">
        <v>235</v>
      </c>
      <c r="G274" s="5" t="s">
        <v>400</v>
      </c>
      <c r="H274" s="5" t="s">
        <v>25</v>
      </c>
      <c r="I274" s="5" t="s">
        <v>1258</v>
      </c>
      <c r="J274" s="5" t="s">
        <v>441</v>
      </c>
      <c r="K274" s="5"/>
      <c r="L274" s="5" t="s">
        <v>1259</v>
      </c>
      <c r="M274" s="10">
        <v>9</v>
      </c>
      <c r="N274" s="5" t="s">
        <v>20</v>
      </c>
      <c r="O274" s="5" t="s">
        <v>21</v>
      </c>
    </row>
    <row r="275" spans="1:15" x14ac:dyDescent="0.25">
      <c r="A275" s="4" t="str">
        <f>HYPERLINK("https://nddot-ixmultiasset.biprod.cloud/#/asset/inventory/nbibridges/911", "FRGO09")</f>
        <v>FRGO09</v>
      </c>
      <c r="B275" s="5" t="s">
        <v>305</v>
      </c>
      <c r="C275" s="5" t="s">
        <v>41</v>
      </c>
      <c r="D275" s="5" t="s">
        <v>306</v>
      </c>
      <c r="E275" s="5" t="s">
        <v>307</v>
      </c>
      <c r="F275" s="5" t="s">
        <v>235</v>
      </c>
      <c r="G275" s="5" t="s">
        <v>66</v>
      </c>
      <c r="H275" s="5" t="s">
        <v>25</v>
      </c>
      <c r="I275" s="5" t="s">
        <v>1258</v>
      </c>
      <c r="J275" s="5" t="s">
        <v>308</v>
      </c>
      <c r="K275" s="5"/>
      <c r="L275" s="5" t="s">
        <v>1259</v>
      </c>
      <c r="M275" s="10">
        <v>9</v>
      </c>
      <c r="N275" s="5" t="s">
        <v>20</v>
      </c>
      <c r="O275" s="5" t="s">
        <v>21</v>
      </c>
    </row>
    <row r="276" spans="1:15" x14ac:dyDescent="0.25">
      <c r="A276" s="4" t="str">
        <f>HYPERLINK("https://nddot-ixmultiasset.biprod.cloud/#/asset/inventory/nbibridges/1053", "09-125-04.1")</f>
        <v>09-125-04.1</v>
      </c>
      <c r="B276" s="5" t="s">
        <v>359</v>
      </c>
      <c r="C276" s="5" t="s">
        <v>41</v>
      </c>
      <c r="D276" s="5" t="s">
        <v>214</v>
      </c>
      <c r="E276" s="5" t="s">
        <v>360</v>
      </c>
      <c r="F276" s="5" t="s">
        <v>16</v>
      </c>
      <c r="G276" s="5" t="s">
        <v>327</v>
      </c>
      <c r="H276" s="5" t="s">
        <v>25</v>
      </c>
      <c r="I276" s="5" t="s">
        <v>1252</v>
      </c>
      <c r="J276" s="5"/>
      <c r="K276" s="5"/>
      <c r="L276" s="5" t="s">
        <v>1265</v>
      </c>
      <c r="M276" s="10">
        <v>10</v>
      </c>
      <c r="N276" s="5" t="s">
        <v>20</v>
      </c>
      <c r="O276" s="5" t="s">
        <v>21</v>
      </c>
    </row>
    <row r="277" spans="1:15" x14ac:dyDescent="0.25">
      <c r="A277" s="2" t="str">
        <f>HYPERLINK("https://nddot-ixmultiasset.biprod.cloud/#/asset/inventory/nbibridges/5168", "37-117-15.1")</f>
        <v>37-117-15.1</v>
      </c>
      <c r="B277" s="3" t="s">
        <v>1210</v>
      </c>
      <c r="C277" s="3" t="s">
        <v>225</v>
      </c>
      <c r="D277" s="3" t="s">
        <v>102</v>
      </c>
      <c r="E277" s="3" t="s">
        <v>1211</v>
      </c>
      <c r="F277" s="3" t="s">
        <v>16</v>
      </c>
      <c r="G277" s="3" t="s">
        <v>358</v>
      </c>
      <c r="H277" s="3" t="s">
        <v>25</v>
      </c>
      <c r="I277" s="3" t="s">
        <v>1262</v>
      </c>
      <c r="J277" s="3"/>
      <c r="K277" s="3"/>
      <c r="L277" s="3" t="s">
        <v>1265</v>
      </c>
      <c r="M277" s="9">
        <v>10</v>
      </c>
      <c r="N277" s="3" t="s">
        <v>20</v>
      </c>
      <c r="O277" s="3" t="s">
        <v>21</v>
      </c>
    </row>
    <row r="278" spans="1:15" x14ac:dyDescent="0.25">
      <c r="A278" s="2" t="str">
        <f>HYPERLINK("https://nddot-ixmultiasset.biprod.cloud/#/asset/inventory/nbibridges/3457", "46-110-09.0")</f>
        <v>46-110-09.0</v>
      </c>
      <c r="B278" s="3" t="s">
        <v>871</v>
      </c>
      <c r="C278" s="3" t="s">
        <v>27</v>
      </c>
      <c r="D278" s="3" t="s">
        <v>158</v>
      </c>
      <c r="E278" s="3" t="s">
        <v>15</v>
      </c>
      <c r="F278" s="3" t="s">
        <v>16</v>
      </c>
      <c r="G278" s="3" t="s">
        <v>71</v>
      </c>
      <c r="H278" s="3" t="s">
        <v>25</v>
      </c>
      <c r="I278" s="3" t="s">
        <v>1277</v>
      </c>
      <c r="J278" s="3"/>
      <c r="K278" s="3" t="s">
        <v>19</v>
      </c>
      <c r="L278" s="3" t="s">
        <v>1265</v>
      </c>
      <c r="M278" s="9">
        <v>10</v>
      </c>
      <c r="N278" s="3" t="s">
        <v>20</v>
      </c>
      <c r="O278" s="3" t="s">
        <v>21</v>
      </c>
    </row>
    <row r="279" spans="1:15" x14ac:dyDescent="0.25">
      <c r="A279" s="4" t="str">
        <f>HYPERLINK("https://nddot-ixmultiasset.biprod.cloud/#/asset/inventory/nbibridges/3458", "46-110-15.0")</f>
        <v>46-110-15.0</v>
      </c>
      <c r="B279" s="5" t="s">
        <v>872</v>
      </c>
      <c r="C279" s="5" t="s">
        <v>27</v>
      </c>
      <c r="D279" s="5" t="s">
        <v>23</v>
      </c>
      <c r="E279" s="5" t="s">
        <v>15</v>
      </c>
      <c r="F279" s="5" t="s">
        <v>16</v>
      </c>
      <c r="G279" s="5" t="s">
        <v>58</v>
      </c>
      <c r="H279" s="5" t="s">
        <v>25</v>
      </c>
      <c r="I279" s="5" t="s">
        <v>1252</v>
      </c>
      <c r="J279" s="5"/>
      <c r="K279" s="5"/>
      <c r="L279" s="5" t="s">
        <v>1265</v>
      </c>
      <c r="M279" s="10">
        <v>10</v>
      </c>
      <c r="N279" s="5" t="s">
        <v>20</v>
      </c>
      <c r="O279" s="5" t="s">
        <v>21</v>
      </c>
    </row>
    <row r="280" spans="1:15" x14ac:dyDescent="0.25">
      <c r="A280" s="4" t="str">
        <f>HYPERLINK("https://nddot-ixmultiasset.biprod.cloud/#/asset/inventory/nbibridges/162", "46-111-08.0")</f>
        <v>46-111-08.0</v>
      </c>
      <c r="B280" s="5" t="s">
        <v>90</v>
      </c>
      <c r="C280" s="5" t="s">
        <v>27</v>
      </c>
      <c r="D280" s="5" t="s">
        <v>28</v>
      </c>
      <c r="E280" s="5" t="s">
        <v>15</v>
      </c>
      <c r="F280" s="5" t="s">
        <v>16</v>
      </c>
      <c r="G280" s="5" t="s">
        <v>91</v>
      </c>
      <c r="H280" s="5" t="s">
        <v>25</v>
      </c>
      <c r="I280" s="5" t="s">
        <v>1258</v>
      </c>
      <c r="J280" s="5"/>
      <c r="K280" s="5" t="s">
        <v>19</v>
      </c>
      <c r="L280" s="5" t="s">
        <v>1265</v>
      </c>
      <c r="M280" s="10">
        <v>10</v>
      </c>
      <c r="N280" s="5" t="s">
        <v>20</v>
      </c>
      <c r="O280" s="5" t="s">
        <v>21</v>
      </c>
    </row>
    <row r="281" spans="1:15" x14ac:dyDescent="0.25">
      <c r="A281" s="4" t="str">
        <f>HYPERLINK("https://nddot-ixmultiasset.biprod.cloud/#/asset/inventory/nbibridges/376", "46-112-06.0")</f>
        <v>46-112-06.0</v>
      </c>
      <c r="B281" s="5" t="s">
        <v>180</v>
      </c>
      <c r="C281" s="5" t="s">
        <v>27</v>
      </c>
      <c r="D281" s="5" t="s">
        <v>45</v>
      </c>
      <c r="E281" s="5" t="s">
        <v>15</v>
      </c>
      <c r="F281" s="5" t="s">
        <v>16</v>
      </c>
      <c r="G281" s="5" t="s">
        <v>181</v>
      </c>
      <c r="H281" s="5" t="s">
        <v>18</v>
      </c>
      <c r="I281" s="5" t="s">
        <v>1258</v>
      </c>
      <c r="J281" s="5"/>
      <c r="K281" s="5" t="s">
        <v>19</v>
      </c>
      <c r="L281" s="5" t="s">
        <v>1265</v>
      </c>
      <c r="M281" s="10">
        <v>10</v>
      </c>
      <c r="N281" s="5" t="s">
        <v>20</v>
      </c>
      <c r="O281" s="5" t="s">
        <v>21</v>
      </c>
    </row>
    <row r="282" spans="1:15" x14ac:dyDescent="0.25">
      <c r="A282" s="4" t="str">
        <f>HYPERLINK("https://nddot-ixmultiasset.biprod.cloud/#/asset/inventory/nbibridges/996", "46-112-16.0")</f>
        <v>46-112-16.0</v>
      </c>
      <c r="B282" s="5" t="s">
        <v>346</v>
      </c>
      <c r="C282" s="5" t="s">
        <v>27</v>
      </c>
      <c r="D282" s="5" t="s">
        <v>23</v>
      </c>
      <c r="E282" s="5" t="s">
        <v>15</v>
      </c>
      <c r="F282" s="5" t="s">
        <v>16</v>
      </c>
      <c r="G282" s="5" t="s">
        <v>226</v>
      </c>
      <c r="H282" s="5" t="s">
        <v>25</v>
      </c>
      <c r="I282" s="5" t="s">
        <v>1282</v>
      </c>
      <c r="J282" s="5"/>
      <c r="K282" s="5" t="s">
        <v>202</v>
      </c>
      <c r="L282" s="5" t="s">
        <v>1265</v>
      </c>
      <c r="M282" s="10">
        <v>10</v>
      </c>
      <c r="N282" s="5" t="s">
        <v>20</v>
      </c>
      <c r="O282" s="5" t="s">
        <v>21</v>
      </c>
    </row>
    <row r="283" spans="1:15" x14ac:dyDescent="0.25">
      <c r="A283" s="4" t="str">
        <f>HYPERLINK("https://nddot-ixmultiasset.biprod.cloud/#/asset/inventory/nbibridges/1935", "46-113-06.0")</f>
        <v>46-113-06.0</v>
      </c>
      <c r="B283" s="5" t="s">
        <v>258</v>
      </c>
      <c r="C283" s="5" t="s">
        <v>27</v>
      </c>
      <c r="D283" s="5" t="s">
        <v>45</v>
      </c>
      <c r="E283" s="5" t="s">
        <v>15</v>
      </c>
      <c r="F283" s="5" t="s">
        <v>16</v>
      </c>
      <c r="G283" s="5" t="s">
        <v>46</v>
      </c>
      <c r="H283" s="5" t="s">
        <v>25</v>
      </c>
      <c r="I283" s="5" t="s">
        <v>1258</v>
      </c>
      <c r="J283" s="5"/>
      <c r="K283" s="5" t="s">
        <v>19</v>
      </c>
      <c r="L283" s="5" t="s">
        <v>1265</v>
      </c>
      <c r="M283" s="10">
        <v>10</v>
      </c>
      <c r="N283" s="5" t="s">
        <v>20</v>
      </c>
      <c r="O283" s="5" t="s">
        <v>21</v>
      </c>
    </row>
    <row r="284" spans="1:15" x14ac:dyDescent="0.25">
      <c r="A284" s="2" t="str">
        <f>HYPERLINK("https://nddot-ixmultiasset.biprod.cloud/#/asset/inventory/nbibridges/2294", "46-113-09.0")</f>
        <v>46-113-09.0</v>
      </c>
      <c r="B284" s="3" t="s">
        <v>654</v>
      </c>
      <c r="C284" s="3" t="s">
        <v>27</v>
      </c>
      <c r="D284" s="3" t="s">
        <v>28</v>
      </c>
      <c r="E284" s="3" t="s">
        <v>15</v>
      </c>
      <c r="F284" s="3" t="s">
        <v>16</v>
      </c>
      <c r="G284" s="3" t="s">
        <v>46</v>
      </c>
      <c r="H284" s="3" t="s">
        <v>18</v>
      </c>
      <c r="I284" s="3" t="s">
        <v>1258</v>
      </c>
      <c r="J284" s="3"/>
      <c r="K284" s="3" t="s">
        <v>19</v>
      </c>
      <c r="L284" s="3" t="s">
        <v>1265</v>
      </c>
      <c r="M284" s="9">
        <v>10</v>
      </c>
      <c r="N284" s="3" t="s">
        <v>20</v>
      </c>
      <c r="O284" s="3" t="s">
        <v>21</v>
      </c>
    </row>
    <row r="285" spans="1:15" x14ac:dyDescent="0.25">
      <c r="A285" s="4" t="str">
        <f>HYPERLINK("https://nddot-ixmultiasset.biprod.cloud/#/asset/inventory/nbibridges/3127", "46-114-05.0")</f>
        <v>46-114-05.0</v>
      </c>
      <c r="B285" s="5" t="s">
        <v>808</v>
      </c>
      <c r="C285" s="5" t="s">
        <v>27</v>
      </c>
      <c r="D285" s="5" t="s">
        <v>45</v>
      </c>
      <c r="E285" s="5" t="s">
        <v>15</v>
      </c>
      <c r="F285" s="5" t="s">
        <v>16</v>
      </c>
      <c r="G285" s="5" t="s">
        <v>491</v>
      </c>
      <c r="H285" s="5" t="s">
        <v>18</v>
      </c>
      <c r="I285" s="5" t="s">
        <v>1258</v>
      </c>
      <c r="J285" s="5"/>
      <c r="K285" s="5" t="s">
        <v>19</v>
      </c>
      <c r="L285" s="5" t="s">
        <v>1265</v>
      </c>
      <c r="M285" s="10">
        <v>10</v>
      </c>
      <c r="N285" s="5" t="s">
        <v>20</v>
      </c>
      <c r="O285" s="5" t="s">
        <v>21</v>
      </c>
    </row>
    <row r="286" spans="1:15" x14ac:dyDescent="0.25">
      <c r="A286" s="2" t="str">
        <f>HYPERLINK("https://nddot-ixmultiasset.biprod.cloud/#/asset/inventory/nbibridges/2874", "46-114-05.1")</f>
        <v>46-114-05.1</v>
      </c>
      <c r="B286" s="3" t="s">
        <v>764</v>
      </c>
      <c r="C286" s="3" t="s">
        <v>27</v>
      </c>
      <c r="D286" s="3" t="s">
        <v>45</v>
      </c>
      <c r="E286" s="3" t="s">
        <v>15</v>
      </c>
      <c r="F286" s="3" t="s">
        <v>16</v>
      </c>
      <c r="G286" s="3" t="s">
        <v>29</v>
      </c>
      <c r="H286" s="3" t="s">
        <v>25</v>
      </c>
      <c r="I286" s="3" t="s">
        <v>1262</v>
      </c>
      <c r="J286" s="3"/>
      <c r="K286" s="3"/>
      <c r="L286" s="3" t="s">
        <v>1265</v>
      </c>
      <c r="M286" s="9">
        <v>10</v>
      </c>
      <c r="N286" s="3" t="s">
        <v>20</v>
      </c>
      <c r="O286" s="3" t="s">
        <v>21</v>
      </c>
    </row>
    <row r="287" spans="1:15" x14ac:dyDescent="0.25">
      <c r="A287" s="2" t="str">
        <f>HYPERLINK("https://nddot-ixmultiasset.biprod.cloud/#/asset/inventory/nbibridges/3269", "46-114-09.0")</f>
        <v>46-114-09.0</v>
      </c>
      <c r="B287" s="3" t="s">
        <v>832</v>
      </c>
      <c r="C287" s="3" t="s">
        <v>27</v>
      </c>
      <c r="D287" s="3" t="s">
        <v>28</v>
      </c>
      <c r="E287" s="3" t="s">
        <v>15</v>
      </c>
      <c r="F287" s="3" t="s">
        <v>16</v>
      </c>
      <c r="G287" s="3" t="s">
        <v>71</v>
      </c>
      <c r="H287" s="3" t="s">
        <v>25</v>
      </c>
      <c r="I287" s="3" t="s">
        <v>1258</v>
      </c>
      <c r="J287" s="3"/>
      <c r="K287" s="3" t="s">
        <v>19</v>
      </c>
      <c r="L287" s="3" t="s">
        <v>1265</v>
      </c>
      <c r="M287" s="9">
        <v>10</v>
      </c>
      <c r="N287" s="3" t="s">
        <v>20</v>
      </c>
      <c r="O287" s="3" t="s">
        <v>21</v>
      </c>
    </row>
    <row r="288" spans="1:15" x14ac:dyDescent="0.25">
      <c r="A288" s="4" t="str">
        <f>HYPERLINK("https://nddot-ixmultiasset.biprod.cloud/#/asset/inventory/nbibridges/3310", "46-114-10.0")</f>
        <v>46-114-10.0</v>
      </c>
      <c r="B288" s="5" t="s">
        <v>840</v>
      </c>
      <c r="C288" s="5" t="s">
        <v>27</v>
      </c>
      <c r="D288" s="5" t="s">
        <v>28</v>
      </c>
      <c r="E288" s="5" t="s">
        <v>15</v>
      </c>
      <c r="F288" s="5" t="s">
        <v>16</v>
      </c>
      <c r="G288" s="5" t="s">
        <v>226</v>
      </c>
      <c r="H288" s="5" t="s">
        <v>18</v>
      </c>
      <c r="I288" s="5" t="s">
        <v>1258</v>
      </c>
      <c r="J288" s="5"/>
      <c r="K288" s="5" t="s">
        <v>19</v>
      </c>
      <c r="L288" s="5" t="s">
        <v>1265</v>
      </c>
      <c r="M288" s="10">
        <v>10</v>
      </c>
      <c r="N288" s="5" t="s">
        <v>20</v>
      </c>
      <c r="O288" s="5" t="s">
        <v>21</v>
      </c>
    </row>
    <row r="289" spans="1:15" x14ac:dyDescent="0.25">
      <c r="A289" s="4" t="str">
        <f>HYPERLINK("https://nddot-ixmultiasset.biprod.cloud/#/asset/inventory/nbibridges/3478", "46-114-11.0")</f>
        <v>46-114-11.0</v>
      </c>
      <c r="B289" s="5" t="s">
        <v>881</v>
      </c>
      <c r="C289" s="5" t="s">
        <v>27</v>
      </c>
      <c r="D289" s="5" t="s">
        <v>23</v>
      </c>
      <c r="E289" s="5" t="s">
        <v>15</v>
      </c>
      <c r="F289" s="5" t="s">
        <v>16</v>
      </c>
      <c r="G289" s="5" t="s">
        <v>29</v>
      </c>
      <c r="H289" s="5" t="s">
        <v>18</v>
      </c>
      <c r="I289" s="5" t="s">
        <v>1258</v>
      </c>
      <c r="J289" s="5"/>
      <c r="K289" s="5" t="s">
        <v>19</v>
      </c>
      <c r="L289" s="5" t="s">
        <v>1265</v>
      </c>
      <c r="M289" s="10">
        <v>10</v>
      </c>
      <c r="N289" s="5" t="s">
        <v>20</v>
      </c>
      <c r="O289" s="5" t="s">
        <v>21</v>
      </c>
    </row>
    <row r="290" spans="1:15" x14ac:dyDescent="0.25">
      <c r="A290" s="2" t="str">
        <f>HYPERLINK("https://nddot-ixmultiasset.biprod.cloud/#/asset/inventory/nbibridges/3604", "46-114-18.0")</f>
        <v>46-114-18.0</v>
      </c>
      <c r="B290" s="3" t="s">
        <v>911</v>
      </c>
      <c r="C290" s="3" t="s">
        <v>27</v>
      </c>
      <c r="D290" s="3" t="s">
        <v>23</v>
      </c>
      <c r="E290" s="3" t="s">
        <v>15</v>
      </c>
      <c r="F290" s="3" t="s">
        <v>16</v>
      </c>
      <c r="G290" s="3" t="s">
        <v>126</v>
      </c>
      <c r="H290" s="3" t="s">
        <v>25</v>
      </c>
      <c r="I290" s="3" t="s">
        <v>1282</v>
      </c>
      <c r="J290" s="3"/>
      <c r="K290" s="3" t="s">
        <v>19</v>
      </c>
      <c r="L290" s="3" t="s">
        <v>1265</v>
      </c>
      <c r="M290" s="9">
        <v>10</v>
      </c>
      <c r="N290" s="3" t="s">
        <v>20</v>
      </c>
      <c r="O290" s="3" t="s">
        <v>21</v>
      </c>
    </row>
    <row r="291" spans="1:15" x14ac:dyDescent="0.25">
      <c r="A291" s="2" t="str">
        <f>HYPERLINK("https://nddot-ixmultiasset.biprod.cloud/#/asset/inventory/nbibridges/3785", "46-114-22.0")</f>
        <v>46-114-22.0</v>
      </c>
      <c r="B291" s="3" t="s">
        <v>945</v>
      </c>
      <c r="C291" s="3" t="s">
        <v>27</v>
      </c>
      <c r="D291" s="3" t="s">
        <v>23</v>
      </c>
      <c r="E291" s="3" t="s">
        <v>15</v>
      </c>
      <c r="F291" s="3" t="s">
        <v>16</v>
      </c>
      <c r="G291" s="3" t="s">
        <v>491</v>
      </c>
      <c r="H291" s="3" t="s">
        <v>25</v>
      </c>
      <c r="I291" s="3" t="s">
        <v>1258</v>
      </c>
      <c r="J291" s="3"/>
      <c r="K291" s="3" t="s">
        <v>19</v>
      </c>
      <c r="L291" s="3" t="s">
        <v>1265</v>
      </c>
      <c r="M291" s="9">
        <v>10</v>
      </c>
      <c r="N291" s="3" t="s">
        <v>20</v>
      </c>
      <c r="O291" s="3" t="s">
        <v>21</v>
      </c>
    </row>
    <row r="292" spans="1:15" x14ac:dyDescent="0.25">
      <c r="A292" s="4" t="str">
        <f>HYPERLINK("https://nddot-ixmultiasset.biprod.cloud/#/asset/inventory/nbibridges/4187", "46-115-05.0")</f>
        <v>46-115-05.0</v>
      </c>
      <c r="B292" s="5" t="s">
        <v>1006</v>
      </c>
      <c r="C292" s="5" t="s">
        <v>27</v>
      </c>
      <c r="D292" s="5" t="s">
        <v>45</v>
      </c>
      <c r="E292" s="5" t="s">
        <v>15</v>
      </c>
      <c r="F292" s="5" t="s">
        <v>16</v>
      </c>
      <c r="G292" s="5" t="s">
        <v>119</v>
      </c>
      <c r="H292" s="5" t="s">
        <v>25</v>
      </c>
      <c r="I292" s="5" t="s">
        <v>1282</v>
      </c>
      <c r="J292" s="5"/>
      <c r="K292" s="5"/>
      <c r="L292" s="5" t="s">
        <v>1265</v>
      </c>
      <c r="M292" s="10">
        <v>10</v>
      </c>
      <c r="N292" s="5" t="s">
        <v>20</v>
      </c>
      <c r="O292" s="5" t="s">
        <v>21</v>
      </c>
    </row>
    <row r="293" spans="1:15" x14ac:dyDescent="0.25">
      <c r="A293" s="2" t="str">
        <f>HYPERLINK("https://nddot-ixmultiasset.biprod.cloud/#/asset/inventory/nbibridges/4295", "46-115-11.0")</f>
        <v>46-115-11.0</v>
      </c>
      <c r="B293" s="3" t="s">
        <v>1026</v>
      </c>
      <c r="C293" s="3" t="s">
        <v>27</v>
      </c>
      <c r="D293" s="3" t="s">
        <v>158</v>
      </c>
      <c r="E293" s="3" t="s">
        <v>15</v>
      </c>
      <c r="F293" s="3" t="s">
        <v>16</v>
      </c>
      <c r="G293" s="3" t="s">
        <v>71</v>
      </c>
      <c r="H293" s="3" t="s">
        <v>25</v>
      </c>
      <c r="I293" s="3" t="s">
        <v>1277</v>
      </c>
      <c r="J293" s="3"/>
      <c r="K293" s="3" t="s">
        <v>19</v>
      </c>
      <c r="L293" s="3" t="s">
        <v>1265</v>
      </c>
      <c r="M293" s="9">
        <v>10</v>
      </c>
      <c r="N293" s="3" t="s">
        <v>20</v>
      </c>
      <c r="O293" s="3" t="s">
        <v>21</v>
      </c>
    </row>
    <row r="294" spans="1:15" x14ac:dyDescent="0.25">
      <c r="A294" s="2" t="str">
        <f>HYPERLINK("https://nddot-ixmultiasset.biprod.cloud/#/asset/inventory/nbibridges/32", "46-115-12.0")</f>
        <v>46-115-12.0</v>
      </c>
      <c r="B294" s="3" t="s">
        <v>26</v>
      </c>
      <c r="C294" s="3" t="s">
        <v>27</v>
      </c>
      <c r="D294" s="3" t="s">
        <v>28</v>
      </c>
      <c r="E294" s="3" t="s">
        <v>15</v>
      </c>
      <c r="F294" s="3" t="s">
        <v>16</v>
      </c>
      <c r="G294" s="3" t="s">
        <v>29</v>
      </c>
      <c r="H294" s="3" t="s">
        <v>25</v>
      </c>
      <c r="I294" s="3" t="s">
        <v>1282</v>
      </c>
      <c r="J294" s="3"/>
      <c r="K294" s="3" t="s">
        <v>19</v>
      </c>
      <c r="L294" s="3" t="s">
        <v>1265</v>
      </c>
      <c r="M294" s="9">
        <v>10</v>
      </c>
      <c r="N294" s="3" t="s">
        <v>20</v>
      </c>
      <c r="O294" s="3" t="s">
        <v>21</v>
      </c>
    </row>
    <row r="295" spans="1:15" x14ac:dyDescent="0.25">
      <c r="A295" s="4" t="str">
        <f>HYPERLINK("https://nddot-ixmultiasset.biprod.cloud/#/asset/inventory/nbibridges/106", "46-115-17.0")</f>
        <v>46-115-17.0</v>
      </c>
      <c r="B295" s="5" t="s">
        <v>70</v>
      </c>
      <c r="C295" s="5" t="s">
        <v>27</v>
      </c>
      <c r="D295" s="5" t="s">
        <v>23</v>
      </c>
      <c r="E295" s="5" t="s">
        <v>15</v>
      </c>
      <c r="F295" s="5" t="s">
        <v>16</v>
      </c>
      <c r="G295" s="5" t="s">
        <v>71</v>
      </c>
      <c r="H295" s="5" t="s">
        <v>25</v>
      </c>
      <c r="I295" s="5" t="s">
        <v>1277</v>
      </c>
      <c r="J295" s="5"/>
      <c r="K295" s="5" t="s">
        <v>19</v>
      </c>
      <c r="L295" s="5" t="s">
        <v>1265</v>
      </c>
      <c r="M295" s="10">
        <v>10</v>
      </c>
      <c r="N295" s="5" t="s">
        <v>20</v>
      </c>
      <c r="O295" s="5" t="s">
        <v>21</v>
      </c>
    </row>
    <row r="296" spans="1:15" x14ac:dyDescent="0.25">
      <c r="A296" s="4" t="str">
        <f>HYPERLINK("https://nddot-ixmultiasset.biprod.cloud/#/asset/inventory/nbibridges/330", "46-116-17.0")</f>
        <v>46-116-17.0</v>
      </c>
      <c r="B296" s="5" t="s">
        <v>168</v>
      </c>
      <c r="C296" s="5" t="s">
        <v>27</v>
      </c>
      <c r="D296" s="5" t="s">
        <v>23</v>
      </c>
      <c r="E296" s="5" t="s">
        <v>15</v>
      </c>
      <c r="F296" s="5" t="s">
        <v>16</v>
      </c>
      <c r="G296" s="5" t="s">
        <v>46</v>
      </c>
      <c r="H296" s="5" t="s">
        <v>18</v>
      </c>
      <c r="I296" s="5" t="s">
        <v>1258</v>
      </c>
      <c r="J296" s="5"/>
      <c r="K296" s="5" t="s">
        <v>19</v>
      </c>
      <c r="L296" s="5" t="s">
        <v>1265</v>
      </c>
      <c r="M296" s="10">
        <v>10</v>
      </c>
      <c r="N296" s="5" t="s">
        <v>20</v>
      </c>
      <c r="O296" s="5" t="s">
        <v>21</v>
      </c>
    </row>
    <row r="297" spans="1:15" x14ac:dyDescent="0.25">
      <c r="A297" s="4" t="str">
        <f>HYPERLINK("https://nddot-ixmultiasset.biprod.cloud/#/asset/inventory/nbibridges/813", "46-117-01.0")</f>
        <v>46-117-01.0</v>
      </c>
      <c r="B297" s="5" t="s">
        <v>281</v>
      </c>
      <c r="C297" s="5" t="s">
        <v>27</v>
      </c>
      <c r="D297" s="5" t="s">
        <v>23</v>
      </c>
      <c r="E297" s="5" t="s">
        <v>15</v>
      </c>
      <c r="F297" s="5" t="s">
        <v>16</v>
      </c>
      <c r="G297" s="5" t="s">
        <v>71</v>
      </c>
      <c r="H297" s="5" t="s">
        <v>25</v>
      </c>
      <c r="I297" s="5" t="s">
        <v>1275</v>
      </c>
      <c r="J297" s="5"/>
      <c r="K297" s="5"/>
      <c r="L297" s="5" t="s">
        <v>1265</v>
      </c>
      <c r="M297" s="10">
        <v>10</v>
      </c>
      <c r="N297" s="5" t="s">
        <v>20</v>
      </c>
      <c r="O297" s="5" t="s">
        <v>21</v>
      </c>
    </row>
    <row r="298" spans="1:15" x14ac:dyDescent="0.25">
      <c r="A298" s="4" t="str">
        <f>HYPERLINK("https://nddot-ixmultiasset.biprod.cloud/#/asset/inventory/nbibridges/1036", "46-117-04.0")</f>
        <v>46-117-04.0</v>
      </c>
      <c r="B298" s="5" t="s">
        <v>354</v>
      </c>
      <c r="C298" s="5" t="s">
        <v>27</v>
      </c>
      <c r="D298" s="5" t="s">
        <v>45</v>
      </c>
      <c r="E298" s="5" t="s">
        <v>15</v>
      </c>
      <c r="F298" s="5" t="s">
        <v>16</v>
      </c>
      <c r="G298" s="5" t="s">
        <v>355</v>
      </c>
      <c r="H298" s="5" t="s">
        <v>25</v>
      </c>
      <c r="I298" s="5" t="s">
        <v>1262</v>
      </c>
      <c r="J298" s="5"/>
      <c r="K298" s="5"/>
      <c r="L298" s="5" t="s">
        <v>1265</v>
      </c>
      <c r="M298" s="10">
        <v>10</v>
      </c>
      <c r="N298" s="5" t="s">
        <v>20</v>
      </c>
      <c r="O298" s="5" t="s">
        <v>21</v>
      </c>
    </row>
    <row r="299" spans="1:15" x14ac:dyDescent="0.25">
      <c r="A299" s="4" t="str">
        <f>HYPERLINK("https://nddot-ixmultiasset.biprod.cloud/#/asset/inventory/nbibridges/1569", "46-117-11.0")</f>
        <v>46-117-11.0</v>
      </c>
      <c r="B299" s="5" t="s">
        <v>490</v>
      </c>
      <c r="C299" s="5" t="s">
        <v>27</v>
      </c>
      <c r="D299" s="5" t="s">
        <v>28</v>
      </c>
      <c r="E299" s="5" t="s">
        <v>15</v>
      </c>
      <c r="F299" s="5" t="s">
        <v>16</v>
      </c>
      <c r="G299" s="5" t="s">
        <v>491</v>
      </c>
      <c r="H299" s="5" t="s">
        <v>18</v>
      </c>
      <c r="I299" s="5" t="s">
        <v>1258</v>
      </c>
      <c r="J299" s="5"/>
      <c r="K299" s="5" t="s">
        <v>19</v>
      </c>
      <c r="L299" s="5" t="s">
        <v>1265</v>
      </c>
      <c r="M299" s="10">
        <v>10</v>
      </c>
      <c r="N299" s="5" t="s">
        <v>20</v>
      </c>
      <c r="O299" s="5" t="s">
        <v>21</v>
      </c>
    </row>
    <row r="300" spans="1:15" x14ac:dyDescent="0.25">
      <c r="A300" s="4" t="str">
        <f>HYPERLINK("https://nddot-ixmultiasset.biprod.cloud/#/asset/inventory/nbibridges/2074", "46-117-16.0")</f>
        <v>46-117-16.0</v>
      </c>
      <c r="B300" s="5" t="s">
        <v>605</v>
      </c>
      <c r="C300" s="5" t="s">
        <v>27</v>
      </c>
      <c r="D300" s="5" t="s">
        <v>23</v>
      </c>
      <c r="E300" s="5" t="s">
        <v>15</v>
      </c>
      <c r="F300" s="5" t="s">
        <v>16</v>
      </c>
      <c r="G300" s="5" t="s">
        <v>24</v>
      </c>
      <c r="H300" s="5" t="s">
        <v>25</v>
      </c>
      <c r="I300" s="5" t="s">
        <v>1275</v>
      </c>
      <c r="J300" s="5"/>
      <c r="K300" s="5"/>
      <c r="L300" s="5" t="s">
        <v>1265</v>
      </c>
      <c r="M300" s="10">
        <v>10</v>
      </c>
      <c r="N300" s="5" t="s">
        <v>20</v>
      </c>
      <c r="O300" s="5" t="s">
        <v>21</v>
      </c>
    </row>
    <row r="301" spans="1:15" x14ac:dyDescent="0.25">
      <c r="A301" s="4" t="str">
        <f>HYPERLINK("https://nddot-ixmultiasset.biprod.cloud/#/asset/inventory/nbibridges/2403", "46-117-16.1")</f>
        <v>46-117-16.1</v>
      </c>
      <c r="B301" s="5" t="s">
        <v>679</v>
      </c>
      <c r="C301" s="5" t="s">
        <v>27</v>
      </c>
      <c r="D301" s="5" t="s">
        <v>23</v>
      </c>
      <c r="E301" s="5" t="s">
        <v>15</v>
      </c>
      <c r="F301" s="5" t="s">
        <v>16</v>
      </c>
      <c r="G301" s="5" t="s">
        <v>338</v>
      </c>
      <c r="H301" s="5" t="s">
        <v>25</v>
      </c>
      <c r="I301" s="5" t="s">
        <v>1262</v>
      </c>
      <c r="J301" s="5"/>
      <c r="K301" s="5"/>
      <c r="L301" s="5" t="s">
        <v>1265</v>
      </c>
      <c r="M301" s="10">
        <v>10</v>
      </c>
      <c r="N301" s="5" t="s">
        <v>20</v>
      </c>
      <c r="O301" s="5" t="s">
        <v>21</v>
      </c>
    </row>
    <row r="302" spans="1:15" x14ac:dyDescent="0.25">
      <c r="A302" s="4" t="str">
        <f>HYPERLINK("https://nddot-ixmultiasset.biprod.cloud/#/asset/inventory/nbibridges/3158", "46-118-04.0")</f>
        <v>46-118-04.0</v>
      </c>
      <c r="B302" s="5" t="s">
        <v>812</v>
      </c>
      <c r="C302" s="5" t="s">
        <v>27</v>
      </c>
      <c r="D302" s="5" t="s">
        <v>45</v>
      </c>
      <c r="E302" s="5" t="s">
        <v>15</v>
      </c>
      <c r="F302" s="5" t="s">
        <v>16</v>
      </c>
      <c r="G302" s="5" t="s">
        <v>491</v>
      </c>
      <c r="H302" s="5" t="s">
        <v>18</v>
      </c>
      <c r="I302" s="5" t="s">
        <v>1258</v>
      </c>
      <c r="J302" s="5"/>
      <c r="K302" s="5" t="s">
        <v>120</v>
      </c>
      <c r="L302" s="5" t="s">
        <v>1265</v>
      </c>
      <c r="M302" s="10">
        <v>10</v>
      </c>
      <c r="N302" s="5" t="s">
        <v>121</v>
      </c>
      <c r="O302" s="5" t="s">
        <v>21</v>
      </c>
    </row>
    <row r="303" spans="1:15" x14ac:dyDescent="0.25">
      <c r="A303" s="4" t="str">
        <f>HYPERLINK("https://nddot-ixmultiasset.biprod.cloud/#/asset/inventory/nbibridges/3195", "46-118-12.0")</f>
        <v>46-118-12.0</v>
      </c>
      <c r="B303" s="5" t="s">
        <v>818</v>
      </c>
      <c r="C303" s="5" t="s">
        <v>27</v>
      </c>
      <c r="D303" s="5" t="s">
        <v>158</v>
      </c>
      <c r="E303" s="5" t="s">
        <v>15</v>
      </c>
      <c r="F303" s="5" t="s">
        <v>16</v>
      </c>
      <c r="G303" s="5" t="s">
        <v>91</v>
      </c>
      <c r="H303" s="5" t="s">
        <v>25</v>
      </c>
      <c r="I303" s="5" t="s">
        <v>1262</v>
      </c>
      <c r="J303" s="5"/>
      <c r="K303" s="5"/>
      <c r="L303" s="5" t="s">
        <v>1265</v>
      </c>
      <c r="M303" s="10">
        <v>10</v>
      </c>
      <c r="N303" s="5" t="s">
        <v>20</v>
      </c>
      <c r="O303" s="5" t="s">
        <v>21</v>
      </c>
    </row>
    <row r="304" spans="1:15" x14ac:dyDescent="0.25">
      <c r="A304" s="2" t="str">
        <f>HYPERLINK("https://nddot-ixmultiasset.biprod.cloud/#/asset/inventory/nbibridges/3130", "46-118-13.1")</f>
        <v>46-118-13.1</v>
      </c>
      <c r="B304" s="3" t="s">
        <v>809</v>
      </c>
      <c r="C304" s="3" t="s">
        <v>27</v>
      </c>
      <c r="D304" s="3" t="s">
        <v>23</v>
      </c>
      <c r="E304" s="3" t="s">
        <v>15</v>
      </c>
      <c r="F304" s="3" t="s">
        <v>16</v>
      </c>
      <c r="G304" s="3" t="s">
        <v>140</v>
      </c>
      <c r="H304" s="3" t="s">
        <v>25</v>
      </c>
      <c r="I304" s="3" t="s">
        <v>1258</v>
      </c>
      <c r="J304" s="3"/>
      <c r="K304" s="3" t="s">
        <v>19</v>
      </c>
      <c r="L304" s="3" t="s">
        <v>1265</v>
      </c>
      <c r="M304" s="9">
        <v>10</v>
      </c>
      <c r="N304" s="3" t="s">
        <v>20</v>
      </c>
      <c r="O304" s="3" t="s">
        <v>21</v>
      </c>
    </row>
    <row r="305" spans="1:15" x14ac:dyDescent="0.25">
      <c r="A305" s="2" t="str">
        <f>HYPERLINK("https://nddot-ixmultiasset.biprod.cloud/#/asset/inventory/nbibridges/3398", "46-118-14.0")</f>
        <v>46-118-14.0</v>
      </c>
      <c r="B305" s="3" t="s">
        <v>858</v>
      </c>
      <c r="C305" s="3" t="s">
        <v>27</v>
      </c>
      <c r="D305" s="3" t="s">
        <v>23</v>
      </c>
      <c r="E305" s="3" t="s">
        <v>15</v>
      </c>
      <c r="F305" s="3" t="s">
        <v>16</v>
      </c>
      <c r="G305" s="3" t="s">
        <v>29</v>
      </c>
      <c r="H305" s="3" t="s">
        <v>25</v>
      </c>
      <c r="I305" s="3" t="s">
        <v>1262</v>
      </c>
      <c r="J305" s="3"/>
      <c r="K305" s="3"/>
      <c r="L305" s="3" t="s">
        <v>1265</v>
      </c>
      <c r="M305" s="9">
        <v>10</v>
      </c>
      <c r="N305" s="3" t="s">
        <v>20</v>
      </c>
      <c r="O305" s="3" t="s">
        <v>21</v>
      </c>
    </row>
    <row r="306" spans="1:15" x14ac:dyDescent="0.25">
      <c r="A306" s="2" t="str">
        <f>HYPERLINK("https://nddot-ixmultiasset.biprod.cloud/#/asset/inventory/nbibridges/3367", "46-118-15.0")</f>
        <v>46-118-15.0</v>
      </c>
      <c r="B306" s="3" t="s">
        <v>852</v>
      </c>
      <c r="C306" s="3" t="s">
        <v>27</v>
      </c>
      <c r="D306" s="3" t="s">
        <v>23</v>
      </c>
      <c r="E306" s="3" t="s">
        <v>15</v>
      </c>
      <c r="F306" s="3" t="s">
        <v>16</v>
      </c>
      <c r="G306" s="3" t="s">
        <v>199</v>
      </c>
      <c r="H306" s="3" t="s">
        <v>25</v>
      </c>
      <c r="I306" s="3" t="s">
        <v>1252</v>
      </c>
      <c r="J306" s="3"/>
      <c r="K306" s="3"/>
      <c r="L306" s="3" t="s">
        <v>1265</v>
      </c>
      <c r="M306" s="9">
        <v>10</v>
      </c>
      <c r="N306" s="3" t="s">
        <v>20</v>
      </c>
      <c r="O306" s="3" t="s">
        <v>21</v>
      </c>
    </row>
    <row r="307" spans="1:15" x14ac:dyDescent="0.25">
      <c r="A307" s="4" t="str">
        <f>HYPERLINK("https://nddot-ixmultiasset.biprod.cloud/#/asset/inventory/nbibridges/3679", "46-118-20.0")</f>
        <v>46-118-20.0</v>
      </c>
      <c r="B307" s="5" t="s">
        <v>930</v>
      </c>
      <c r="C307" s="5" t="s">
        <v>27</v>
      </c>
      <c r="D307" s="5" t="s">
        <v>23</v>
      </c>
      <c r="E307" s="5" t="s">
        <v>15</v>
      </c>
      <c r="F307" s="5" t="s">
        <v>16</v>
      </c>
      <c r="G307" s="5" t="s">
        <v>93</v>
      </c>
      <c r="H307" s="5" t="s">
        <v>18</v>
      </c>
      <c r="I307" s="5" t="s">
        <v>1258</v>
      </c>
      <c r="J307" s="5"/>
      <c r="K307" s="5" t="s">
        <v>19</v>
      </c>
      <c r="L307" s="5" t="s">
        <v>1265</v>
      </c>
      <c r="M307" s="10">
        <v>10</v>
      </c>
      <c r="N307" s="5" t="s">
        <v>20</v>
      </c>
      <c r="O307" s="5" t="s">
        <v>21</v>
      </c>
    </row>
    <row r="308" spans="1:15" x14ac:dyDescent="0.25">
      <c r="A308" s="4" t="str">
        <f>HYPERLINK("https://nddot-ixmultiasset.biprod.cloud/#/asset/inventory/nbibridges/4139", "46-119-13.0")</f>
        <v>46-119-13.0</v>
      </c>
      <c r="B308" s="5" t="s">
        <v>1002</v>
      </c>
      <c r="C308" s="5" t="s">
        <v>27</v>
      </c>
      <c r="D308" s="5" t="s">
        <v>167</v>
      </c>
      <c r="E308" s="5" t="s">
        <v>15</v>
      </c>
      <c r="F308" s="5" t="s">
        <v>16</v>
      </c>
      <c r="G308" s="5" t="s">
        <v>780</v>
      </c>
      <c r="H308" s="5" t="s">
        <v>18</v>
      </c>
      <c r="I308" s="5" t="s">
        <v>1258</v>
      </c>
      <c r="J308" s="5"/>
      <c r="K308" s="5" t="s">
        <v>19</v>
      </c>
      <c r="L308" s="5" t="s">
        <v>1265</v>
      </c>
      <c r="M308" s="10">
        <v>10</v>
      </c>
      <c r="N308" s="5" t="s">
        <v>20</v>
      </c>
      <c r="O308" s="5" t="s">
        <v>21</v>
      </c>
    </row>
    <row r="309" spans="1:15" x14ac:dyDescent="0.25">
      <c r="A309" s="2" t="str">
        <f>HYPERLINK("https://nddot-ixmultiasset.biprod.cloud/#/asset/inventory/nbibridges/4410", "46-120-01.0")</f>
        <v>46-120-01.0</v>
      </c>
      <c r="B309" s="3" t="s">
        <v>1045</v>
      </c>
      <c r="C309" s="3" t="s">
        <v>27</v>
      </c>
      <c r="D309" s="3" t="s">
        <v>167</v>
      </c>
      <c r="E309" s="3" t="s">
        <v>15</v>
      </c>
      <c r="F309" s="3" t="s">
        <v>16</v>
      </c>
      <c r="G309" s="3" t="s">
        <v>272</v>
      </c>
      <c r="H309" s="3" t="s">
        <v>25</v>
      </c>
      <c r="I309" s="3" t="s">
        <v>1262</v>
      </c>
      <c r="J309" s="3"/>
      <c r="K309" s="3"/>
      <c r="L309" s="3" t="s">
        <v>1265</v>
      </c>
      <c r="M309" s="9">
        <v>10</v>
      </c>
      <c r="N309" s="3" t="s">
        <v>20</v>
      </c>
      <c r="O309" s="3" t="s">
        <v>21</v>
      </c>
    </row>
    <row r="310" spans="1:15" x14ac:dyDescent="0.25">
      <c r="A310" s="4" t="str">
        <f>HYPERLINK("https://nddot-ixmultiasset.biprod.cloud/#/asset/inventory/nbibridges/4504", "46-120-02.0")</f>
        <v>46-120-02.0</v>
      </c>
      <c r="B310" s="5" t="s">
        <v>1061</v>
      </c>
      <c r="C310" s="5" t="s">
        <v>27</v>
      </c>
      <c r="D310" s="5" t="s">
        <v>167</v>
      </c>
      <c r="E310" s="5" t="s">
        <v>15</v>
      </c>
      <c r="F310" s="5" t="s">
        <v>16</v>
      </c>
      <c r="G310" s="5" t="s">
        <v>61</v>
      </c>
      <c r="H310" s="5" t="s">
        <v>25</v>
      </c>
      <c r="I310" s="5" t="s">
        <v>1262</v>
      </c>
      <c r="J310" s="5"/>
      <c r="K310" s="5"/>
      <c r="L310" s="5" t="s">
        <v>1265</v>
      </c>
      <c r="M310" s="10">
        <v>10</v>
      </c>
      <c r="N310" s="5" t="s">
        <v>20</v>
      </c>
      <c r="O310" s="5" t="s">
        <v>21</v>
      </c>
    </row>
    <row r="311" spans="1:15" x14ac:dyDescent="0.25">
      <c r="A311" s="2" t="str">
        <f>HYPERLINK("https://nddot-ixmultiasset.biprod.cloud/#/asset/inventory/nbibridges/4501", "46-120-03.0")</f>
        <v>46-120-03.0</v>
      </c>
      <c r="B311" s="3" t="s">
        <v>1060</v>
      </c>
      <c r="C311" s="3" t="s">
        <v>27</v>
      </c>
      <c r="D311" s="3" t="s">
        <v>167</v>
      </c>
      <c r="E311" s="3" t="s">
        <v>15</v>
      </c>
      <c r="F311" s="3" t="s">
        <v>16</v>
      </c>
      <c r="G311" s="3" t="s">
        <v>152</v>
      </c>
      <c r="H311" s="3" t="s">
        <v>25</v>
      </c>
      <c r="I311" s="3" t="s">
        <v>1262</v>
      </c>
      <c r="J311" s="3"/>
      <c r="K311" s="3"/>
      <c r="L311" s="3" t="s">
        <v>1265</v>
      </c>
      <c r="M311" s="9">
        <v>10</v>
      </c>
      <c r="N311" s="3" t="s">
        <v>20</v>
      </c>
      <c r="O311" s="3" t="s">
        <v>21</v>
      </c>
    </row>
    <row r="312" spans="1:15" x14ac:dyDescent="0.25">
      <c r="A312" s="2" t="str">
        <f>HYPERLINK("https://nddot-ixmultiasset.biprod.cloud/#/asset/inventory/nbibridges/4653", "46-120-03.1")</f>
        <v>46-120-03.1</v>
      </c>
      <c r="B312" s="3" t="s">
        <v>1094</v>
      </c>
      <c r="C312" s="3" t="s">
        <v>27</v>
      </c>
      <c r="D312" s="3" t="s">
        <v>167</v>
      </c>
      <c r="E312" s="3" t="s">
        <v>15</v>
      </c>
      <c r="F312" s="3" t="s">
        <v>16</v>
      </c>
      <c r="G312" s="3" t="s">
        <v>24</v>
      </c>
      <c r="H312" s="3" t="s">
        <v>25</v>
      </c>
      <c r="I312" s="3" t="s">
        <v>1262</v>
      </c>
      <c r="J312" s="3"/>
      <c r="K312" s="3"/>
      <c r="L312" s="3" t="s">
        <v>1265</v>
      </c>
      <c r="M312" s="9">
        <v>10</v>
      </c>
      <c r="N312" s="3" t="s">
        <v>20</v>
      </c>
      <c r="O312" s="3" t="s">
        <v>21</v>
      </c>
    </row>
    <row r="313" spans="1:15" x14ac:dyDescent="0.25">
      <c r="A313" s="2" t="str">
        <f>HYPERLINK("https://nddot-ixmultiasset.biprod.cloud/#/asset/inventory/nbibridges/5072", "46-120-06.0")</f>
        <v>46-120-06.0</v>
      </c>
      <c r="B313" s="3" t="s">
        <v>1163</v>
      </c>
      <c r="C313" s="3" t="s">
        <v>27</v>
      </c>
      <c r="D313" s="3" t="s">
        <v>45</v>
      </c>
      <c r="E313" s="3" t="s">
        <v>15</v>
      </c>
      <c r="F313" s="3" t="s">
        <v>16</v>
      </c>
      <c r="G313" s="3" t="s">
        <v>621</v>
      </c>
      <c r="H313" s="3" t="s">
        <v>18</v>
      </c>
      <c r="I313" s="3" t="s">
        <v>1274</v>
      </c>
      <c r="J313" s="3"/>
      <c r="K313" s="3" t="s">
        <v>19</v>
      </c>
      <c r="L313" s="3" t="s">
        <v>1265</v>
      </c>
      <c r="M313" s="9">
        <v>10</v>
      </c>
      <c r="N313" s="3" t="s">
        <v>20</v>
      </c>
      <c r="O313" s="3" t="s">
        <v>74</v>
      </c>
    </row>
    <row r="314" spans="1:15" x14ac:dyDescent="0.25">
      <c r="A314" s="4" t="str">
        <f>HYPERLINK("https://nddot-ixmultiasset.biprod.cloud/#/asset/inventory/nbibridges/281", "46-120-07.1")</f>
        <v>46-120-07.1</v>
      </c>
      <c r="B314" s="5" t="s">
        <v>141</v>
      </c>
      <c r="C314" s="5" t="s">
        <v>27</v>
      </c>
      <c r="D314" s="5" t="s">
        <v>45</v>
      </c>
      <c r="E314" s="5" t="s">
        <v>15</v>
      </c>
      <c r="F314" s="5" t="s">
        <v>16</v>
      </c>
      <c r="G314" s="5" t="s">
        <v>29</v>
      </c>
      <c r="H314" s="5" t="s">
        <v>25</v>
      </c>
      <c r="I314" s="5" t="s">
        <v>1262</v>
      </c>
      <c r="J314" s="5"/>
      <c r="K314" s="5"/>
      <c r="L314" s="5" t="s">
        <v>1265</v>
      </c>
      <c r="M314" s="10">
        <v>10</v>
      </c>
      <c r="N314" s="5" t="s">
        <v>20</v>
      </c>
      <c r="O314" s="5" t="s">
        <v>21</v>
      </c>
    </row>
    <row r="315" spans="1:15" x14ac:dyDescent="0.25">
      <c r="A315" s="2" t="str">
        <f>HYPERLINK("https://nddot-ixmultiasset.biprod.cloud/#/asset/inventory/nbibridges/328", "46-120-14.0")</f>
        <v>46-120-14.0</v>
      </c>
      <c r="B315" s="3" t="s">
        <v>166</v>
      </c>
      <c r="C315" s="3" t="s">
        <v>27</v>
      </c>
      <c r="D315" s="3" t="s">
        <v>167</v>
      </c>
      <c r="E315" s="3" t="s">
        <v>15</v>
      </c>
      <c r="F315" s="3" t="s">
        <v>16</v>
      </c>
      <c r="G315" s="3" t="s">
        <v>29</v>
      </c>
      <c r="H315" s="3" t="s">
        <v>25</v>
      </c>
      <c r="I315" s="3" t="s">
        <v>1262</v>
      </c>
      <c r="J315" s="3"/>
      <c r="K315" s="3"/>
      <c r="L315" s="3" t="s">
        <v>1265</v>
      </c>
      <c r="M315" s="9">
        <v>10</v>
      </c>
      <c r="N315" s="3" t="s">
        <v>20</v>
      </c>
      <c r="O315" s="3" t="s">
        <v>21</v>
      </c>
    </row>
    <row r="316" spans="1:15" x14ac:dyDescent="0.25">
      <c r="A316" s="4" t="str">
        <f>HYPERLINK("https://nddot-ixmultiasset.biprod.cloud/#/asset/inventory/nbibridges/948", "46-120-20.1")</f>
        <v>46-120-20.1</v>
      </c>
      <c r="B316" s="5" t="s">
        <v>322</v>
      </c>
      <c r="C316" s="5" t="s">
        <v>27</v>
      </c>
      <c r="D316" s="5" t="s">
        <v>118</v>
      </c>
      <c r="E316" s="5" t="s">
        <v>15</v>
      </c>
      <c r="F316" s="5" t="s">
        <v>16</v>
      </c>
      <c r="G316" s="5" t="s">
        <v>29</v>
      </c>
      <c r="H316" s="5" t="s">
        <v>25</v>
      </c>
      <c r="I316" s="5" t="s">
        <v>1262</v>
      </c>
      <c r="J316" s="5"/>
      <c r="K316" s="5" t="s">
        <v>19</v>
      </c>
      <c r="L316" s="5" t="s">
        <v>1265</v>
      </c>
      <c r="M316" s="10">
        <v>10</v>
      </c>
      <c r="N316" s="5" t="s">
        <v>20</v>
      </c>
      <c r="O316" s="5" t="s">
        <v>21</v>
      </c>
    </row>
    <row r="317" spans="1:15" x14ac:dyDescent="0.25">
      <c r="A317" s="4" t="str">
        <f>HYPERLINK("https://nddot-ixmultiasset.biprod.cloud/#/asset/inventory/nbibridges/895", "46-121-09.0")</f>
        <v>46-121-09.0</v>
      </c>
      <c r="B317" s="5" t="s">
        <v>303</v>
      </c>
      <c r="C317" s="5" t="s">
        <v>27</v>
      </c>
      <c r="D317" s="5" t="s">
        <v>23</v>
      </c>
      <c r="E317" s="5" t="s">
        <v>15</v>
      </c>
      <c r="F317" s="5" t="s">
        <v>16</v>
      </c>
      <c r="G317" s="5" t="s">
        <v>46</v>
      </c>
      <c r="H317" s="5" t="s">
        <v>25</v>
      </c>
      <c r="I317" s="5" t="s">
        <v>1258</v>
      </c>
      <c r="J317" s="5"/>
      <c r="K317" s="5" t="s">
        <v>19</v>
      </c>
      <c r="L317" s="5" t="s">
        <v>1265</v>
      </c>
      <c r="M317" s="10">
        <v>10</v>
      </c>
      <c r="N317" s="5" t="s">
        <v>20</v>
      </c>
      <c r="O317" s="5" t="s">
        <v>21</v>
      </c>
    </row>
    <row r="318" spans="1:15" x14ac:dyDescent="0.25">
      <c r="A318" s="4" t="str">
        <f>HYPERLINK("https://nddot-ixmultiasset.biprod.cloud/#/asset/inventory/nbibridges/1483", "46-122-05.0")</f>
        <v>46-122-05.0</v>
      </c>
      <c r="B318" s="5" t="s">
        <v>461</v>
      </c>
      <c r="C318" s="5" t="s">
        <v>27</v>
      </c>
      <c r="D318" s="5" t="s">
        <v>167</v>
      </c>
      <c r="E318" s="5" t="s">
        <v>15</v>
      </c>
      <c r="F318" s="5" t="s">
        <v>16</v>
      </c>
      <c r="G318" s="5" t="s">
        <v>126</v>
      </c>
      <c r="H318" s="5" t="s">
        <v>25</v>
      </c>
      <c r="I318" s="5" t="s">
        <v>1262</v>
      </c>
      <c r="J318" s="5"/>
      <c r="K318" s="5"/>
      <c r="L318" s="5" t="s">
        <v>1265</v>
      </c>
      <c r="M318" s="10">
        <v>10</v>
      </c>
      <c r="N318" s="5" t="s">
        <v>20</v>
      </c>
      <c r="O318" s="5" t="s">
        <v>21</v>
      </c>
    </row>
    <row r="319" spans="1:15" x14ac:dyDescent="0.25">
      <c r="A319" s="4" t="str">
        <f>HYPERLINK("https://nddot-ixmultiasset.biprod.cloud/#/asset/inventory/nbibridges/2114", "46-122-07.0")</f>
        <v>46-122-07.0</v>
      </c>
      <c r="B319" s="5" t="s">
        <v>615</v>
      </c>
      <c r="C319" s="5" t="s">
        <v>27</v>
      </c>
      <c r="D319" s="5" t="s">
        <v>45</v>
      </c>
      <c r="E319" s="5" t="s">
        <v>15</v>
      </c>
      <c r="F319" s="5" t="s">
        <v>16</v>
      </c>
      <c r="G319" s="5" t="s">
        <v>156</v>
      </c>
      <c r="H319" s="5" t="s">
        <v>25</v>
      </c>
      <c r="I319" s="5" t="s">
        <v>1262</v>
      </c>
      <c r="J319" s="5"/>
      <c r="K319" s="5"/>
      <c r="L319" s="5" t="s">
        <v>1265</v>
      </c>
      <c r="M319" s="10">
        <v>10</v>
      </c>
      <c r="N319" s="5" t="s">
        <v>20</v>
      </c>
      <c r="O319" s="5" t="s">
        <v>21</v>
      </c>
    </row>
    <row r="320" spans="1:15" x14ac:dyDescent="0.25">
      <c r="A320" s="4" t="str">
        <f>HYPERLINK("https://nddot-ixmultiasset.biprod.cloud/#/asset/inventory/nbibridges/2095", "46-122-08.0")</f>
        <v>46-122-08.0</v>
      </c>
      <c r="B320" s="5" t="s">
        <v>611</v>
      </c>
      <c r="C320" s="5" t="s">
        <v>27</v>
      </c>
      <c r="D320" s="5" t="s">
        <v>45</v>
      </c>
      <c r="E320" s="5" t="s">
        <v>15</v>
      </c>
      <c r="F320" s="5" t="s">
        <v>16</v>
      </c>
      <c r="G320" s="5" t="s">
        <v>91</v>
      </c>
      <c r="H320" s="5" t="s">
        <v>18</v>
      </c>
      <c r="I320" s="5" t="s">
        <v>1258</v>
      </c>
      <c r="J320" s="5"/>
      <c r="K320" s="5" t="s">
        <v>19</v>
      </c>
      <c r="L320" s="5" t="s">
        <v>1265</v>
      </c>
      <c r="M320" s="10">
        <v>10</v>
      </c>
      <c r="N320" s="5" t="s">
        <v>20</v>
      </c>
      <c r="O320" s="5" t="s">
        <v>21</v>
      </c>
    </row>
    <row r="321" spans="1:15" x14ac:dyDescent="0.25">
      <c r="A321" s="4" t="str">
        <f>HYPERLINK("https://nddot-ixmultiasset.biprod.cloud/#/asset/inventory/nbibridges/2919", "46-122-11.0")</f>
        <v>46-122-11.0</v>
      </c>
      <c r="B321" s="5" t="s">
        <v>771</v>
      </c>
      <c r="C321" s="5" t="s">
        <v>27</v>
      </c>
      <c r="D321" s="5" t="s">
        <v>158</v>
      </c>
      <c r="E321" s="5" t="s">
        <v>15</v>
      </c>
      <c r="F321" s="5" t="s">
        <v>16</v>
      </c>
      <c r="G321" s="5" t="s">
        <v>540</v>
      </c>
      <c r="H321" s="5" t="s">
        <v>25</v>
      </c>
      <c r="I321" s="5" t="s">
        <v>1275</v>
      </c>
      <c r="J321" s="5"/>
      <c r="K321" s="5" t="s">
        <v>19</v>
      </c>
      <c r="L321" s="5" t="s">
        <v>1265</v>
      </c>
      <c r="M321" s="10">
        <v>10</v>
      </c>
      <c r="N321" s="5" t="s">
        <v>20</v>
      </c>
      <c r="O321" s="5" t="s">
        <v>21</v>
      </c>
    </row>
    <row r="322" spans="1:15" x14ac:dyDescent="0.25">
      <c r="A322" s="4" t="str">
        <f>HYPERLINK("https://nddot-ixmultiasset.biprod.cloud/#/asset/inventory/nbibridges/2819", "46-122-12.0")</f>
        <v>46-122-12.0</v>
      </c>
      <c r="B322" s="5" t="s">
        <v>753</v>
      </c>
      <c r="C322" s="5" t="s">
        <v>27</v>
      </c>
      <c r="D322" s="5" t="s">
        <v>158</v>
      </c>
      <c r="E322" s="5" t="s">
        <v>15</v>
      </c>
      <c r="F322" s="5" t="s">
        <v>16</v>
      </c>
      <c r="G322" s="5" t="s">
        <v>34</v>
      </c>
      <c r="H322" s="5" t="s">
        <v>25</v>
      </c>
      <c r="I322" s="5" t="s">
        <v>1262</v>
      </c>
      <c r="J322" s="5"/>
      <c r="K322" s="5"/>
      <c r="L322" s="5" t="s">
        <v>1265</v>
      </c>
      <c r="M322" s="10">
        <v>10</v>
      </c>
      <c r="N322" s="5" t="s">
        <v>20</v>
      </c>
      <c r="O322" s="5" t="s">
        <v>21</v>
      </c>
    </row>
    <row r="323" spans="1:15" x14ac:dyDescent="0.25">
      <c r="A323" s="4" t="str">
        <f>HYPERLINK("https://nddot-ixmultiasset.biprod.cloud/#/asset/inventory/nbibridges/2870", "46-122-16.0")</f>
        <v>46-122-16.0</v>
      </c>
      <c r="B323" s="5" t="s">
        <v>763</v>
      </c>
      <c r="C323" s="5" t="s">
        <v>27</v>
      </c>
      <c r="D323" s="5" t="s">
        <v>118</v>
      </c>
      <c r="E323" s="5" t="s">
        <v>15</v>
      </c>
      <c r="F323" s="5" t="s">
        <v>16</v>
      </c>
      <c r="G323" s="5" t="s">
        <v>154</v>
      </c>
      <c r="H323" s="5" t="s">
        <v>25</v>
      </c>
      <c r="I323" s="5" t="s">
        <v>1275</v>
      </c>
      <c r="J323" s="5"/>
      <c r="K323" s="5"/>
      <c r="L323" s="5" t="s">
        <v>1265</v>
      </c>
      <c r="M323" s="10">
        <v>10</v>
      </c>
      <c r="N323" s="5" t="s">
        <v>20</v>
      </c>
      <c r="O323" s="5" t="s">
        <v>21</v>
      </c>
    </row>
    <row r="324" spans="1:15" x14ac:dyDescent="0.25">
      <c r="A324" s="4" t="str">
        <f>HYPERLINK("https://nddot-ixmultiasset.biprod.cloud/#/asset/inventory/nbibridges/3187", "46-122-18.0")</f>
        <v>46-122-18.0</v>
      </c>
      <c r="B324" s="5" t="s">
        <v>816</v>
      </c>
      <c r="C324" s="5" t="s">
        <v>27</v>
      </c>
      <c r="D324" s="5" t="s">
        <v>118</v>
      </c>
      <c r="E324" s="5" t="s">
        <v>15</v>
      </c>
      <c r="F324" s="5" t="s">
        <v>16</v>
      </c>
      <c r="G324" s="5" t="s">
        <v>93</v>
      </c>
      <c r="H324" s="5" t="s">
        <v>18</v>
      </c>
      <c r="I324" s="5" t="s">
        <v>1258</v>
      </c>
      <c r="J324" s="5"/>
      <c r="K324" s="5" t="s">
        <v>19</v>
      </c>
      <c r="L324" s="5" t="s">
        <v>1265</v>
      </c>
      <c r="M324" s="10">
        <v>10</v>
      </c>
      <c r="N324" s="5" t="s">
        <v>20</v>
      </c>
      <c r="O324" s="5" t="s">
        <v>21</v>
      </c>
    </row>
    <row r="325" spans="1:15" x14ac:dyDescent="0.25">
      <c r="A325" s="4" t="str">
        <f>HYPERLINK("https://nddot-ixmultiasset.biprod.cloud/#/asset/inventory/nbibridges/3570", "46-122-19.0")</f>
        <v>46-122-19.0</v>
      </c>
      <c r="B325" s="5" t="s">
        <v>902</v>
      </c>
      <c r="C325" s="5" t="s">
        <v>27</v>
      </c>
      <c r="D325" s="5" t="s">
        <v>118</v>
      </c>
      <c r="E325" s="5" t="s">
        <v>15</v>
      </c>
      <c r="F325" s="5" t="s">
        <v>16</v>
      </c>
      <c r="G325" s="5" t="s">
        <v>183</v>
      </c>
      <c r="H325" s="5" t="s">
        <v>25</v>
      </c>
      <c r="I325" s="5" t="s">
        <v>1262</v>
      </c>
      <c r="J325" s="5"/>
      <c r="K325" s="5"/>
      <c r="L325" s="5" t="s">
        <v>1265</v>
      </c>
      <c r="M325" s="10">
        <v>10</v>
      </c>
      <c r="N325" s="5" t="s">
        <v>20</v>
      </c>
      <c r="O325" s="5" t="s">
        <v>21</v>
      </c>
    </row>
    <row r="326" spans="1:15" x14ac:dyDescent="0.25">
      <c r="A326" s="4" t="str">
        <f>HYPERLINK("https://nddot-ixmultiasset.biprod.cloud/#/asset/inventory/nbibridges/3517", "46-123-16.0")</f>
        <v>46-123-16.0</v>
      </c>
      <c r="B326" s="5" t="s">
        <v>892</v>
      </c>
      <c r="C326" s="5" t="s">
        <v>27</v>
      </c>
      <c r="D326" s="5" t="s">
        <v>118</v>
      </c>
      <c r="E326" s="5" t="s">
        <v>15</v>
      </c>
      <c r="F326" s="5" t="s">
        <v>16</v>
      </c>
      <c r="G326" s="5" t="s">
        <v>181</v>
      </c>
      <c r="H326" s="5" t="s">
        <v>25</v>
      </c>
      <c r="I326" s="5" t="s">
        <v>1282</v>
      </c>
      <c r="J326" s="5"/>
      <c r="K326" s="5"/>
      <c r="L326" s="5" t="s">
        <v>1265</v>
      </c>
      <c r="M326" s="10">
        <v>10</v>
      </c>
      <c r="N326" s="5" t="s">
        <v>20</v>
      </c>
      <c r="O326" s="5" t="s">
        <v>21</v>
      </c>
    </row>
    <row r="327" spans="1:15" x14ac:dyDescent="0.25">
      <c r="A327" s="2" t="str">
        <f>HYPERLINK("https://nddot-ixmultiasset.biprod.cloud/#/asset/inventory/nbibridges/3505", "46-123-16.1")</f>
        <v>46-123-16.1</v>
      </c>
      <c r="B327" s="3" t="s">
        <v>886</v>
      </c>
      <c r="C327" s="3" t="s">
        <v>27</v>
      </c>
      <c r="D327" s="3" t="s">
        <v>118</v>
      </c>
      <c r="E327" s="3" t="s">
        <v>15</v>
      </c>
      <c r="F327" s="3" t="s">
        <v>16</v>
      </c>
      <c r="G327" s="3" t="s">
        <v>181</v>
      </c>
      <c r="H327" s="3" t="s">
        <v>25</v>
      </c>
      <c r="I327" s="3" t="s">
        <v>1282</v>
      </c>
      <c r="J327" s="3"/>
      <c r="K327" s="3"/>
      <c r="L327" s="3" t="s">
        <v>1265</v>
      </c>
      <c r="M327" s="9">
        <v>10</v>
      </c>
      <c r="N327" s="3" t="s">
        <v>20</v>
      </c>
      <c r="O327" s="3" t="s">
        <v>21</v>
      </c>
    </row>
    <row r="328" spans="1:15" x14ac:dyDescent="0.25">
      <c r="A328" s="4" t="str">
        <f>HYPERLINK("https://nddot-ixmultiasset.biprod.cloud/#/asset/inventory/nbibridges/4003", "46-124-13.0")</f>
        <v>46-124-13.0</v>
      </c>
      <c r="B328" s="5" t="s">
        <v>983</v>
      </c>
      <c r="C328" s="5" t="s">
        <v>27</v>
      </c>
      <c r="D328" s="5" t="s">
        <v>118</v>
      </c>
      <c r="E328" s="5" t="s">
        <v>15</v>
      </c>
      <c r="F328" s="5" t="s">
        <v>16</v>
      </c>
      <c r="G328" s="5" t="s">
        <v>178</v>
      </c>
      <c r="H328" s="5" t="s">
        <v>25</v>
      </c>
      <c r="I328" s="5" t="s">
        <v>1262</v>
      </c>
      <c r="J328" s="5"/>
      <c r="K328" s="5"/>
      <c r="L328" s="5" t="s">
        <v>1265</v>
      </c>
      <c r="M328" s="10">
        <v>10</v>
      </c>
      <c r="N328" s="5" t="s">
        <v>20</v>
      </c>
      <c r="O328" s="5" t="s">
        <v>21</v>
      </c>
    </row>
    <row r="329" spans="1:15" x14ac:dyDescent="0.25">
      <c r="A329" s="2" t="str">
        <f>HYPERLINK("https://nddot-ixmultiasset.biprod.cloud/#/asset/inventory/nbibridges/3979", "46-124-15.0")</f>
        <v>46-124-15.0</v>
      </c>
      <c r="B329" s="3" t="s">
        <v>980</v>
      </c>
      <c r="C329" s="3" t="s">
        <v>27</v>
      </c>
      <c r="D329" s="3" t="s">
        <v>118</v>
      </c>
      <c r="E329" s="3" t="s">
        <v>15</v>
      </c>
      <c r="F329" s="3" t="s">
        <v>16</v>
      </c>
      <c r="G329" s="3" t="s">
        <v>195</v>
      </c>
      <c r="H329" s="3" t="s">
        <v>18</v>
      </c>
      <c r="I329" s="3" t="s">
        <v>1274</v>
      </c>
      <c r="J329" s="3"/>
      <c r="K329" s="3" t="s">
        <v>19</v>
      </c>
      <c r="L329" s="3" t="s">
        <v>1265</v>
      </c>
      <c r="M329" s="9">
        <v>10</v>
      </c>
      <c r="N329" s="3" t="s">
        <v>20</v>
      </c>
      <c r="O329" s="3" t="s">
        <v>74</v>
      </c>
    </row>
    <row r="330" spans="1:15" x14ac:dyDescent="0.25">
      <c r="A330" s="4" t="str">
        <f>HYPERLINK("https://nddot-ixmultiasset.biprod.cloud/#/asset/inventory/nbibridges/4283", "46-124-15.1")</f>
        <v>46-124-15.1</v>
      </c>
      <c r="B330" s="5" t="s">
        <v>1022</v>
      </c>
      <c r="C330" s="5" t="s">
        <v>27</v>
      </c>
      <c r="D330" s="5" t="s">
        <v>118</v>
      </c>
      <c r="E330" s="5" t="s">
        <v>15</v>
      </c>
      <c r="F330" s="5" t="s">
        <v>16</v>
      </c>
      <c r="G330" s="5" t="s">
        <v>140</v>
      </c>
      <c r="H330" s="5" t="s">
        <v>18</v>
      </c>
      <c r="I330" s="5" t="s">
        <v>1258</v>
      </c>
      <c r="J330" s="5"/>
      <c r="K330" s="5" t="s">
        <v>19</v>
      </c>
      <c r="L330" s="5" t="s">
        <v>1265</v>
      </c>
      <c r="M330" s="10">
        <v>10</v>
      </c>
      <c r="N330" s="5" t="s">
        <v>20</v>
      </c>
      <c r="O330" s="5" t="s">
        <v>21</v>
      </c>
    </row>
    <row r="331" spans="1:15" x14ac:dyDescent="0.25">
      <c r="A331" s="4" t="str">
        <f>HYPERLINK("https://nddot-ixmultiasset.biprod.cloud/#/asset/inventory/nbibridges/5062", "49-129-10.0")</f>
        <v>49-129-10.0</v>
      </c>
      <c r="B331" s="5" t="s">
        <v>1161</v>
      </c>
      <c r="C331" s="5" t="s">
        <v>117</v>
      </c>
      <c r="D331" s="5" t="s">
        <v>306</v>
      </c>
      <c r="E331" s="5" t="s">
        <v>15</v>
      </c>
      <c r="F331" s="5" t="s">
        <v>16</v>
      </c>
      <c r="G331" s="5" t="s">
        <v>140</v>
      </c>
      <c r="H331" s="5" t="s">
        <v>94</v>
      </c>
      <c r="I331" s="5" t="s">
        <v>1274</v>
      </c>
      <c r="J331" s="5" t="s">
        <v>1162</v>
      </c>
      <c r="K331" s="5"/>
      <c r="L331" s="5" t="s">
        <v>1265</v>
      </c>
      <c r="M331" s="10">
        <v>10</v>
      </c>
      <c r="N331" s="5" t="s">
        <v>121</v>
      </c>
      <c r="O331" s="5" t="s">
        <v>21</v>
      </c>
    </row>
    <row r="332" spans="1:15" x14ac:dyDescent="0.25">
      <c r="A332" s="2" t="str">
        <f>HYPERLINK("https://nddot-ixmultiasset.biprod.cloud/#/asset/inventory/nbibridges/1052", "FRGO42")</f>
        <v>FRGO42</v>
      </c>
      <c r="B332" s="3" t="s">
        <v>356</v>
      </c>
      <c r="C332" s="3" t="s">
        <v>41</v>
      </c>
      <c r="D332" s="3" t="s">
        <v>102</v>
      </c>
      <c r="E332" s="3" t="s">
        <v>357</v>
      </c>
      <c r="F332" s="3" t="s">
        <v>235</v>
      </c>
      <c r="G332" s="3" t="s">
        <v>358</v>
      </c>
      <c r="H332" s="3" t="s">
        <v>25</v>
      </c>
      <c r="I332" s="3" t="s">
        <v>1262</v>
      </c>
      <c r="J332" s="3"/>
      <c r="K332" s="3"/>
      <c r="L332" s="3" t="s">
        <v>1265</v>
      </c>
      <c r="M332" s="9">
        <v>10</v>
      </c>
      <c r="N332" s="3" t="s">
        <v>20</v>
      </c>
      <c r="O332" s="3" t="s">
        <v>21</v>
      </c>
    </row>
    <row r="333" spans="1:15" x14ac:dyDescent="0.25">
      <c r="A333" s="2" t="str">
        <f>HYPERLINK("https://nddot-ixmultiasset.biprod.cloud/#/asset/inventory/nbibridges/993", "09-103-11.1")</f>
        <v>09-103-11.1</v>
      </c>
      <c r="B333" s="3" t="s">
        <v>343</v>
      </c>
      <c r="C333" s="3" t="s">
        <v>41</v>
      </c>
      <c r="D333" s="3" t="s">
        <v>344</v>
      </c>
      <c r="E333" s="3" t="s">
        <v>345</v>
      </c>
      <c r="F333" s="3" t="s">
        <v>16</v>
      </c>
      <c r="G333" s="3" t="s">
        <v>327</v>
      </c>
      <c r="H333" s="3" t="s">
        <v>25</v>
      </c>
      <c r="I333" s="3" t="s">
        <v>1252</v>
      </c>
      <c r="J333" s="3"/>
      <c r="K333" s="3"/>
      <c r="L333" s="3" t="s">
        <v>1257</v>
      </c>
      <c r="M333" s="9">
        <v>11</v>
      </c>
      <c r="N333" s="3" t="s">
        <v>20</v>
      </c>
      <c r="O333" s="3" t="s">
        <v>21</v>
      </c>
    </row>
    <row r="334" spans="1:15" x14ac:dyDescent="0.25">
      <c r="A334" s="2" t="str">
        <f>HYPERLINK("https://nddot-ixmultiasset.biprod.cloud/#/asset/inventory/nbibridges/5148", "09-105-33.1")</f>
        <v>09-105-33.1</v>
      </c>
      <c r="B334" s="3" t="s">
        <v>1197</v>
      </c>
      <c r="C334" s="3" t="s">
        <v>41</v>
      </c>
      <c r="D334" s="3" t="s">
        <v>48</v>
      </c>
      <c r="E334" s="3" t="s">
        <v>1198</v>
      </c>
      <c r="F334" s="3" t="s">
        <v>16</v>
      </c>
      <c r="G334" s="3" t="s">
        <v>358</v>
      </c>
      <c r="H334" s="3" t="s">
        <v>25</v>
      </c>
      <c r="I334" s="3" t="s">
        <v>1262</v>
      </c>
      <c r="J334" s="3"/>
      <c r="K334" s="3"/>
      <c r="L334" s="3" t="s">
        <v>1257</v>
      </c>
      <c r="M334" s="9">
        <v>11</v>
      </c>
      <c r="N334" s="3" t="s">
        <v>20</v>
      </c>
      <c r="O334" s="3" t="s">
        <v>21</v>
      </c>
    </row>
    <row r="335" spans="1:15" x14ac:dyDescent="0.25">
      <c r="A335" s="2" t="str">
        <f>HYPERLINK("https://nddot-ixmultiasset.biprod.cloud/#/asset/inventory/nbibridges/1370", "09-120-29.0")</f>
        <v>09-120-29.0</v>
      </c>
      <c r="B335" s="3" t="s">
        <v>438</v>
      </c>
      <c r="C335" s="3" t="s">
        <v>41</v>
      </c>
      <c r="D335" s="3" t="s">
        <v>105</v>
      </c>
      <c r="E335" s="3" t="s">
        <v>15</v>
      </c>
      <c r="F335" s="3" t="s">
        <v>16</v>
      </c>
      <c r="G335" s="3" t="s">
        <v>317</v>
      </c>
      <c r="H335" s="3" t="s">
        <v>25</v>
      </c>
      <c r="I335" s="3" t="s">
        <v>1258</v>
      </c>
      <c r="J335" s="3"/>
      <c r="K335" s="3" t="s">
        <v>19</v>
      </c>
      <c r="L335" s="3" t="s">
        <v>1257</v>
      </c>
      <c r="M335" s="9">
        <v>11</v>
      </c>
      <c r="N335" s="3" t="s">
        <v>20</v>
      </c>
      <c r="O335" s="3" t="s">
        <v>21</v>
      </c>
    </row>
    <row r="336" spans="1:15" x14ac:dyDescent="0.25">
      <c r="A336" s="4" t="str">
        <f>HYPERLINK("https://nddot-ixmultiasset.biprod.cloud/#/asset/inventory/nbibridges/877", "09-128-23.0")</f>
        <v>09-128-23.0</v>
      </c>
      <c r="B336" s="5" t="s">
        <v>301</v>
      </c>
      <c r="C336" s="5" t="s">
        <v>41</v>
      </c>
      <c r="D336" s="5" t="s">
        <v>23</v>
      </c>
      <c r="E336" s="5" t="s">
        <v>160</v>
      </c>
      <c r="F336" s="5" t="s">
        <v>16</v>
      </c>
      <c r="G336" s="5" t="s">
        <v>231</v>
      </c>
      <c r="H336" s="5" t="s">
        <v>25</v>
      </c>
      <c r="I336" s="5" t="s">
        <v>1252</v>
      </c>
      <c r="J336" s="5"/>
      <c r="K336" s="5"/>
      <c r="L336" s="5" t="s">
        <v>1257</v>
      </c>
      <c r="M336" s="10">
        <v>11</v>
      </c>
      <c r="N336" s="5" t="s">
        <v>20</v>
      </c>
      <c r="O336" s="5" t="s">
        <v>21</v>
      </c>
    </row>
    <row r="337" spans="1:15" x14ac:dyDescent="0.25">
      <c r="A337" s="2" t="str">
        <f>HYPERLINK("https://nddot-ixmultiasset.biprod.cloud/#/asset/inventory/nbibridges/5200", "09-136-17.0")</f>
        <v>09-136-17.0</v>
      </c>
      <c r="B337" s="3" t="s">
        <v>1222</v>
      </c>
      <c r="C337" s="3" t="s">
        <v>41</v>
      </c>
      <c r="D337" s="3" t="s">
        <v>1223</v>
      </c>
      <c r="E337" s="3" t="s">
        <v>1224</v>
      </c>
      <c r="F337" s="3" t="s">
        <v>1225</v>
      </c>
      <c r="G337" s="3" t="s">
        <v>358</v>
      </c>
      <c r="H337" s="3" t="s">
        <v>25</v>
      </c>
      <c r="I337" s="3" t="s">
        <v>1258</v>
      </c>
      <c r="J337" s="3"/>
      <c r="K337" s="3"/>
      <c r="L337" s="3" t="s">
        <v>1257</v>
      </c>
      <c r="M337" s="9">
        <v>11</v>
      </c>
      <c r="N337" s="3" t="s">
        <v>20</v>
      </c>
      <c r="O337" s="3" t="s">
        <v>21</v>
      </c>
    </row>
    <row r="338" spans="1:15" x14ac:dyDescent="0.25">
      <c r="A338" s="4" t="str">
        <f>HYPERLINK("https://nddot-ixmultiasset.biprod.cloud/#/asset/inventory/nbibridges/5201", "09-141-13.1")</f>
        <v>09-141-13.1</v>
      </c>
      <c r="B338" s="5" t="s">
        <v>1226</v>
      </c>
      <c r="C338" s="5" t="s">
        <v>41</v>
      </c>
      <c r="D338" s="5" t="s">
        <v>1223</v>
      </c>
      <c r="E338" s="5" t="s">
        <v>1227</v>
      </c>
      <c r="F338" s="5" t="s">
        <v>1225</v>
      </c>
      <c r="G338" s="5" t="s">
        <v>358</v>
      </c>
      <c r="H338" s="5" t="s">
        <v>25</v>
      </c>
      <c r="I338" s="5" t="s">
        <v>1258</v>
      </c>
      <c r="J338" s="5"/>
      <c r="K338" s="5"/>
      <c r="L338" s="5" t="s">
        <v>1257</v>
      </c>
      <c r="M338" s="10">
        <v>11</v>
      </c>
      <c r="N338" s="5" t="s">
        <v>20</v>
      </c>
      <c r="O338" s="5" t="s">
        <v>21</v>
      </c>
    </row>
    <row r="339" spans="1:15" x14ac:dyDescent="0.25">
      <c r="A339" s="2" t="str">
        <f>HYPERLINK("https://nddot-ixmultiasset.biprod.cloud/#/asset/inventory/nbibridges/5204", "09-141-36.0")</f>
        <v>09-141-36.0</v>
      </c>
      <c r="B339" s="3" t="s">
        <v>1228</v>
      </c>
      <c r="C339" s="3" t="s">
        <v>41</v>
      </c>
      <c r="D339" s="3" t="s">
        <v>1223</v>
      </c>
      <c r="E339" s="3" t="s">
        <v>1229</v>
      </c>
      <c r="F339" s="3" t="s">
        <v>1225</v>
      </c>
      <c r="G339" s="3" t="s">
        <v>358</v>
      </c>
      <c r="H339" s="3" t="s">
        <v>25</v>
      </c>
      <c r="I339" s="3" t="s">
        <v>1252</v>
      </c>
      <c r="J339" s="3"/>
      <c r="K339" s="3"/>
      <c r="L339" s="3" t="s">
        <v>1257</v>
      </c>
      <c r="M339" s="9">
        <v>11</v>
      </c>
      <c r="N339" s="3" t="s">
        <v>20</v>
      </c>
      <c r="O339" s="3" t="s">
        <v>21</v>
      </c>
    </row>
    <row r="340" spans="1:15" x14ac:dyDescent="0.25">
      <c r="A340" s="2" t="str">
        <f>HYPERLINK("https://nddot-ixmultiasset.biprod.cloud/#/asset/inventory/nbibridges/2401", "20-108-20.0")</f>
        <v>20-108-20.0</v>
      </c>
      <c r="B340" s="3" t="s">
        <v>676</v>
      </c>
      <c r="C340" s="3" t="s">
        <v>677</v>
      </c>
      <c r="D340" s="3" t="s">
        <v>185</v>
      </c>
      <c r="E340" s="3" t="s">
        <v>678</v>
      </c>
      <c r="F340" s="3" t="s">
        <v>16</v>
      </c>
      <c r="G340" s="3" t="s">
        <v>222</v>
      </c>
      <c r="H340" s="3" t="s">
        <v>25</v>
      </c>
      <c r="I340" s="3" t="s">
        <v>1252</v>
      </c>
      <c r="J340" s="3"/>
      <c r="K340" s="3"/>
      <c r="L340" s="3" t="s">
        <v>1257</v>
      </c>
      <c r="M340" s="9">
        <v>11</v>
      </c>
      <c r="N340" s="3" t="s">
        <v>20</v>
      </c>
      <c r="O340" s="3" t="s">
        <v>21</v>
      </c>
    </row>
    <row r="341" spans="1:15" x14ac:dyDescent="0.25">
      <c r="A341" s="2" t="str">
        <f>HYPERLINK("https://nddot-ixmultiasset.biprod.cloud/#/asset/inventory/nbibridges/2656", "20-110-24.0")</f>
        <v>20-110-24.0</v>
      </c>
      <c r="B341" s="3" t="s">
        <v>724</v>
      </c>
      <c r="C341" s="3" t="s">
        <v>677</v>
      </c>
      <c r="D341" s="3" t="s">
        <v>388</v>
      </c>
      <c r="E341" s="3" t="s">
        <v>65</v>
      </c>
      <c r="F341" s="3" t="s">
        <v>725</v>
      </c>
      <c r="G341" s="3" t="s">
        <v>286</v>
      </c>
      <c r="H341" s="3" t="s">
        <v>18</v>
      </c>
      <c r="I341" s="3" t="s">
        <v>1258</v>
      </c>
      <c r="J341" s="3"/>
      <c r="K341" s="3"/>
      <c r="L341" s="3" t="s">
        <v>1257</v>
      </c>
      <c r="M341" s="9">
        <v>11</v>
      </c>
      <c r="N341" s="3" t="s">
        <v>20</v>
      </c>
      <c r="O341" s="3" t="s">
        <v>21</v>
      </c>
    </row>
    <row r="342" spans="1:15" x14ac:dyDescent="0.25">
      <c r="A342" s="4" t="str">
        <f>HYPERLINK("https://nddot-ixmultiasset.biprod.cloud/#/asset/inventory/nbibridges/3258", "20-116-26.0")</f>
        <v>20-116-26.0</v>
      </c>
      <c r="B342" s="5" t="s">
        <v>828</v>
      </c>
      <c r="C342" s="5" t="s">
        <v>677</v>
      </c>
      <c r="D342" s="5" t="s">
        <v>829</v>
      </c>
      <c r="E342" s="5" t="s">
        <v>15</v>
      </c>
      <c r="F342" s="5" t="s">
        <v>725</v>
      </c>
      <c r="G342" s="5" t="s">
        <v>286</v>
      </c>
      <c r="H342" s="5" t="s">
        <v>18</v>
      </c>
      <c r="I342" s="5" t="s">
        <v>1258</v>
      </c>
      <c r="J342" s="5"/>
      <c r="K342" s="5"/>
      <c r="L342" s="5" t="s">
        <v>1257</v>
      </c>
      <c r="M342" s="10">
        <v>11</v>
      </c>
      <c r="N342" s="5" t="s">
        <v>20</v>
      </c>
      <c r="O342" s="5" t="s">
        <v>21</v>
      </c>
    </row>
    <row r="343" spans="1:15" x14ac:dyDescent="0.25">
      <c r="A343" s="4" t="str">
        <f>HYPERLINK("https://nddot-ixmultiasset.biprod.cloud/#/asset/inventory/nbibridges/3427", "20-116-28.0")</f>
        <v>20-116-28.0</v>
      </c>
      <c r="B343" s="5" t="s">
        <v>866</v>
      </c>
      <c r="C343" s="5" t="s">
        <v>677</v>
      </c>
      <c r="D343" s="5" t="s">
        <v>185</v>
      </c>
      <c r="E343" s="5" t="s">
        <v>15</v>
      </c>
      <c r="F343" s="5" t="s">
        <v>16</v>
      </c>
      <c r="G343" s="5" t="s">
        <v>181</v>
      </c>
      <c r="H343" s="5" t="s">
        <v>25</v>
      </c>
      <c r="I343" s="5" t="s">
        <v>1262</v>
      </c>
      <c r="J343" s="5"/>
      <c r="K343" s="5"/>
      <c r="L343" s="5" t="s">
        <v>1257</v>
      </c>
      <c r="M343" s="10">
        <v>11</v>
      </c>
      <c r="N343" s="5" t="s">
        <v>20</v>
      </c>
      <c r="O343" s="5" t="s">
        <v>21</v>
      </c>
    </row>
    <row r="344" spans="1:15" x14ac:dyDescent="0.25">
      <c r="A344" s="2" t="str">
        <f>HYPERLINK("https://nddot-ixmultiasset.biprod.cloud/#/asset/inventory/nbibridges/3599", "20-118-02.0")</f>
        <v>20-118-02.0</v>
      </c>
      <c r="B344" s="3" t="s">
        <v>907</v>
      </c>
      <c r="C344" s="3" t="s">
        <v>677</v>
      </c>
      <c r="D344" s="3" t="s">
        <v>102</v>
      </c>
      <c r="E344" s="3" t="s">
        <v>908</v>
      </c>
      <c r="F344" s="3" t="s">
        <v>16</v>
      </c>
      <c r="G344" s="3" t="s">
        <v>181</v>
      </c>
      <c r="H344" s="3" t="s">
        <v>25</v>
      </c>
      <c r="I344" s="3" t="s">
        <v>1262</v>
      </c>
      <c r="J344" s="3"/>
      <c r="K344" s="3"/>
      <c r="L344" s="3" t="s">
        <v>1257</v>
      </c>
      <c r="M344" s="9">
        <v>11</v>
      </c>
      <c r="N344" s="3" t="s">
        <v>20</v>
      </c>
      <c r="O344" s="3" t="s">
        <v>21</v>
      </c>
    </row>
    <row r="345" spans="1:15" x14ac:dyDescent="0.25">
      <c r="A345" s="2" t="str">
        <f>HYPERLINK("https://nddot-ixmultiasset.biprod.cloud/#/asset/inventory/nbibridges/3595", "20-118-06.0")</f>
        <v>20-118-06.0</v>
      </c>
      <c r="B345" s="3" t="s">
        <v>905</v>
      </c>
      <c r="C345" s="3" t="s">
        <v>677</v>
      </c>
      <c r="D345" s="3" t="s">
        <v>102</v>
      </c>
      <c r="E345" s="3" t="s">
        <v>15</v>
      </c>
      <c r="F345" s="3" t="s">
        <v>16</v>
      </c>
      <c r="G345" s="3" t="s">
        <v>24</v>
      </c>
      <c r="H345" s="3" t="s">
        <v>25</v>
      </c>
      <c r="I345" s="3" t="s">
        <v>1262</v>
      </c>
      <c r="J345" s="3"/>
      <c r="K345" s="3"/>
      <c r="L345" s="3" t="s">
        <v>1257</v>
      </c>
      <c r="M345" s="9">
        <v>11</v>
      </c>
      <c r="N345" s="3" t="s">
        <v>20</v>
      </c>
      <c r="O345" s="3" t="s">
        <v>21</v>
      </c>
    </row>
    <row r="346" spans="1:15" x14ac:dyDescent="0.25">
      <c r="A346" s="4" t="str">
        <f>HYPERLINK("https://nddot-ixmultiasset.biprod.cloud/#/asset/inventory/nbibridges/4115", "20-121-21.0")</f>
        <v>20-121-21.0</v>
      </c>
      <c r="B346" s="5" t="s">
        <v>1000</v>
      </c>
      <c r="C346" s="5" t="s">
        <v>677</v>
      </c>
      <c r="D346" s="5" t="s">
        <v>102</v>
      </c>
      <c r="E346" s="5" t="s">
        <v>15</v>
      </c>
      <c r="F346" s="5" t="s">
        <v>16</v>
      </c>
      <c r="G346" s="5" t="s">
        <v>212</v>
      </c>
      <c r="H346" s="5" t="s">
        <v>25</v>
      </c>
      <c r="I346" s="5" t="s">
        <v>1262</v>
      </c>
      <c r="J346" s="5"/>
      <c r="K346" s="5"/>
      <c r="L346" s="5" t="s">
        <v>1257</v>
      </c>
      <c r="M346" s="10">
        <v>11</v>
      </c>
      <c r="N346" s="5" t="s">
        <v>20</v>
      </c>
      <c r="O346" s="5" t="s">
        <v>21</v>
      </c>
    </row>
    <row r="347" spans="1:15" x14ac:dyDescent="0.25">
      <c r="A347" s="2" t="str">
        <f>HYPERLINK("https://nddot-ixmultiasset.biprod.cloud/#/asset/inventory/nbibridges/4027", "20-122-19.0")</f>
        <v>20-122-19.0</v>
      </c>
      <c r="B347" s="3" t="s">
        <v>988</v>
      </c>
      <c r="C347" s="3" t="s">
        <v>677</v>
      </c>
      <c r="D347" s="3" t="s">
        <v>102</v>
      </c>
      <c r="E347" s="3" t="s">
        <v>15</v>
      </c>
      <c r="F347" s="3" t="s">
        <v>16</v>
      </c>
      <c r="G347" s="3" t="s">
        <v>66</v>
      </c>
      <c r="H347" s="3" t="s">
        <v>25</v>
      </c>
      <c r="I347" s="3" t="s">
        <v>1262</v>
      </c>
      <c r="J347" s="3"/>
      <c r="K347" s="3"/>
      <c r="L347" s="3" t="s">
        <v>1257</v>
      </c>
      <c r="M347" s="9">
        <v>11</v>
      </c>
      <c r="N347" s="3" t="s">
        <v>20</v>
      </c>
      <c r="O347" s="3" t="s">
        <v>21</v>
      </c>
    </row>
    <row r="348" spans="1:15" x14ac:dyDescent="0.25">
      <c r="A348" s="4" t="str">
        <f>HYPERLINK("https://nddot-ixmultiasset.biprod.cloud/#/asset/inventory/nbibridges/4205", "20-122-21.0")</f>
        <v>20-122-21.0</v>
      </c>
      <c r="B348" s="5" t="s">
        <v>1010</v>
      </c>
      <c r="C348" s="5" t="s">
        <v>677</v>
      </c>
      <c r="D348" s="5" t="s">
        <v>102</v>
      </c>
      <c r="E348" s="5" t="s">
        <v>15</v>
      </c>
      <c r="F348" s="5" t="s">
        <v>16</v>
      </c>
      <c r="G348" s="5" t="s">
        <v>154</v>
      </c>
      <c r="H348" s="5" t="s">
        <v>25</v>
      </c>
      <c r="I348" s="5" t="s">
        <v>1275</v>
      </c>
      <c r="J348" s="5"/>
      <c r="K348" s="5" t="s">
        <v>19</v>
      </c>
      <c r="L348" s="5" t="s">
        <v>1257</v>
      </c>
      <c r="M348" s="10">
        <v>11</v>
      </c>
      <c r="N348" s="5" t="s">
        <v>20</v>
      </c>
      <c r="O348" s="5" t="s">
        <v>21</v>
      </c>
    </row>
    <row r="349" spans="1:15" x14ac:dyDescent="0.25">
      <c r="A349" s="2" t="str">
        <f>HYPERLINK("https://nddot-ixmultiasset.biprod.cloud/#/asset/inventory/nbibridges/4365", "20-123-15.0")</f>
        <v>20-123-15.0</v>
      </c>
      <c r="B349" s="3" t="s">
        <v>1036</v>
      </c>
      <c r="C349" s="3" t="s">
        <v>677</v>
      </c>
      <c r="D349" s="3" t="s">
        <v>23</v>
      </c>
      <c r="E349" s="3" t="s">
        <v>15</v>
      </c>
      <c r="F349" s="3" t="s">
        <v>16</v>
      </c>
      <c r="G349" s="3" t="s">
        <v>255</v>
      </c>
      <c r="H349" s="3" t="s">
        <v>25</v>
      </c>
      <c r="I349" s="3" t="s">
        <v>1252</v>
      </c>
      <c r="J349" s="3"/>
      <c r="K349" s="3"/>
      <c r="L349" s="3" t="s">
        <v>1257</v>
      </c>
      <c r="M349" s="9">
        <v>11</v>
      </c>
      <c r="N349" s="3" t="s">
        <v>20</v>
      </c>
      <c r="O349" s="3" t="s">
        <v>21</v>
      </c>
    </row>
    <row r="350" spans="1:15" x14ac:dyDescent="0.25">
      <c r="A350" s="2" t="str">
        <f>HYPERLINK("https://nddot-ixmultiasset.biprod.cloud/#/asset/inventory/nbibridges/4375", "20-124-12.0")</f>
        <v>20-124-12.0</v>
      </c>
      <c r="B350" s="3" t="s">
        <v>1039</v>
      </c>
      <c r="C350" s="3" t="s">
        <v>677</v>
      </c>
      <c r="D350" s="3" t="s">
        <v>102</v>
      </c>
      <c r="E350" s="3" t="s">
        <v>15</v>
      </c>
      <c r="F350" s="3" t="s">
        <v>16</v>
      </c>
      <c r="G350" s="3" t="s">
        <v>238</v>
      </c>
      <c r="H350" s="3" t="s">
        <v>25</v>
      </c>
      <c r="I350" s="3" t="s">
        <v>1282</v>
      </c>
      <c r="J350" s="3"/>
      <c r="K350" s="3"/>
      <c r="L350" s="3" t="s">
        <v>1257</v>
      </c>
      <c r="M350" s="9">
        <v>11</v>
      </c>
      <c r="N350" s="3" t="s">
        <v>20</v>
      </c>
      <c r="O350" s="3" t="s">
        <v>21</v>
      </c>
    </row>
    <row r="351" spans="1:15" x14ac:dyDescent="0.25">
      <c r="A351" s="4" t="str">
        <f>HYPERLINK("https://nddot-ixmultiasset.biprod.cloud/#/asset/inventory/nbibridges/4489", "20-124-22.0")</f>
        <v>20-124-22.0</v>
      </c>
      <c r="B351" s="5" t="s">
        <v>1054</v>
      </c>
      <c r="C351" s="5" t="s">
        <v>677</v>
      </c>
      <c r="D351" s="5" t="s">
        <v>102</v>
      </c>
      <c r="E351" s="5" t="s">
        <v>15</v>
      </c>
      <c r="F351" s="5" t="s">
        <v>16</v>
      </c>
      <c r="G351" s="5" t="s">
        <v>338</v>
      </c>
      <c r="H351" s="5" t="s">
        <v>25</v>
      </c>
      <c r="I351" s="5" t="s">
        <v>1262</v>
      </c>
      <c r="J351" s="5"/>
      <c r="K351" s="5"/>
      <c r="L351" s="5" t="s">
        <v>1257</v>
      </c>
      <c r="M351" s="10">
        <v>11</v>
      </c>
      <c r="N351" s="5" t="s">
        <v>20</v>
      </c>
      <c r="O351" s="5" t="s">
        <v>21</v>
      </c>
    </row>
    <row r="352" spans="1:15" x14ac:dyDescent="0.25">
      <c r="A352" s="2" t="str">
        <f>HYPERLINK("https://nddot-ixmultiasset.biprod.cloud/#/asset/inventory/nbibridges/4718", "20-124-25.0")</f>
        <v>20-124-25.0</v>
      </c>
      <c r="B352" s="3" t="s">
        <v>1109</v>
      </c>
      <c r="C352" s="3" t="s">
        <v>677</v>
      </c>
      <c r="D352" s="3" t="s">
        <v>102</v>
      </c>
      <c r="E352" s="3" t="s">
        <v>1110</v>
      </c>
      <c r="F352" s="3" t="s">
        <v>16</v>
      </c>
      <c r="G352" s="3" t="s">
        <v>66</v>
      </c>
      <c r="H352" s="3" t="s">
        <v>25</v>
      </c>
      <c r="I352" s="3" t="s">
        <v>1262</v>
      </c>
      <c r="J352" s="3"/>
      <c r="K352" s="3"/>
      <c r="L352" s="3" t="s">
        <v>1257</v>
      </c>
      <c r="M352" s="9">
        <v>11</v>
      </c>
      <c r="N352" s="3" t="s">
        <v>20</v>
      </c>
      <c r="O352" s="3" t="s">
        <v>21</v>
      </c>
    </row>
    <row r="353" spans="1:15" x14ac:dyDescent="0.25">
      <c r="A353" s="2" t="str">
        <f>HYPERLINK("https://nddot-ixmultiasset.biprod.cloud/#/asset/inventory/nbibridges/5111", "37-126-09.1")</f>
        <v>37-126-09.1</v>
      </c>
      <c r="B353" s="3" t="s">
        <v>1174</v>
      </c>
      <c r="C353" s="3" t="s">
        <v>225</v>
      </c>
      <c r="D353" s="3" t="s">
        <v>102</v>
      </c>
      <c r="E353" s="3" t="s">
        <v>1175</v>
      </c>
      <c r="F353" s="3" t="s">
        <v>16</v>
      </c>
      <c r="G353" s="3" t="s">
        <v>358</v>
      </c>
      <c r="H353" s="3" t="s">
        <v>25</v>
      </c>
      <c r="I353" s="3" t="s">
        <v>1262</v>
      </c>
      <c r="J353" s="3"/>
      <c r="K353" s="3"/>
      <c r="L353" s="3" t="s">
        <v>1257</v>
      </c>
      <c r="M353" s="9">
        <v>11</v>
      </c>
      <c r="N353" s="3" t="s">
        <v>20</v>
      </c>
      <c r="O353" s="3" t="s">
        <v>21</v>
      </c>
    </row>
    <row r="354" spans="1:15" x14ac:dyDescent="0.25">
      <c r="A354" s="4" t="str">
        <f>HYPERLINK("https://nddot-ixmultiasset.biprod.cloud/#/asset/inventory/nbibridges/2167", "39-115-33.0")</f>
        <v>39-115-33.0</v>
      </c>
      <c r="B354" s="5" t="s">
        <v>624</v>
      </c>
      <c r="C354" s="5" t="s">
        <v>13</v>
      </c>
      <c r="D354" s="5" t="s">
        <v>14</v>
      </c>
      <c r="E354" s="5" t="s">
        <v>15</v>
      </c>
      <c r="F354" s="5" t="s">
        <v>16</v>
      </c>
      <c r="G354" s="5" t="s">
        <v>238</v>
      </c>
      <c r="H354" s="5" t="s">
        <v>18</v>
      </c>
      <c r="I354" s="5" t="s">
        <v>1258</v>
      </c>
      <c r="J354" s="5"/>
      <c r="K354" s="5" t="s">
        <v>120</v>
      </c>
      <c r="L354" s="5" t="s">
        <v>1257</v>
      </c>
      <c r="M354" s="10">
        <v>11</v>
      </c>
      <c r="N354" s="5" t="s">
        <v>121</v>
      </c>
      <c r="O354" s="5" t="s">
        <v>21</v>
      </c>
    </row>
    <row r="355" spans="1:15" x14ac:dyDescent="0.25">
      <c r="A355" s="4" t="str">
        <f>HYPERLINK("https://nddot-ixmultiasset.biprod.cloud/#/asset/inventory/nbibridges/1088", "46-106-06.0")</f>
        <v>46-106-06.0</v>
      </c>
      <c r="B355" s="5" t="s">
        <v>367</v>
      </c>
      <c r="C355" s="5" t="s">
        <v>27</v>
      </c>
      <c r="D355" s="5" t="s">
        <v>23</v>
      </c>
      <c r="E355" s="5" t="s">
        <v>15</v>
      </c>
      <c r="F355" s="5" t="s">
        <v>16</v>
      </c>
      <c r="G355" s="5" t="s">
        <v>231</v>
      </c>
      <c r="H355" s="5" t="s">
        <v>25</v>
      </c>
      <c r="I355" s="5" t="s">
        <v>1252</v>
      </c>
      <c r="J355" s="5"/>
      <c r="K355" s="5"/>
      <c r="L355" s="5" t="s">
        <v>1288</v>
      </c>
      <c r="M355" s="10">
        <v>11</v>
      </c>
      <c r="N355" s="5" t="s">
        <v>35</v>
      </c>
      <c r="O355" s="5" t="s">
        <v>21</v>
      </c>
    </row>
    <row r="356" spans="1:15" x14ac:dyDescent="0.25">
      <c r="A356" s="2" t="str">
        <f>HYPERLINK("https://nddot-ixmultiasset.biprod.cloud/#/asset/inventory/nbibridges/818", "46-107-07.0")</f>
        <v>46-107-07.0</v>
      </c>
      <c r="B356" s="3" t="s">
        <v>287</v>
      </c>
      <c r="C356" s="3" t="s">
        <v>27</v>
      </c>
      <c r="D356" s="3" t="s">
        <v>45</v>
      </c>
      <c r="E356" s="3" t="s">
        <v>15</v>
      </c>
      <c r="F356" s="3" t="s">
        <v>16</v>
      </c>
      <c r="G356" s="3" t="s">
        <v>29</v>
      </c>
      <c r="H356" s="3" t="s">
        <v>25</v>
      </c>
      <c r="I356" s="3" t="s">
        <v>1282</v>
      </c>
      <c r="J356" s="3"/>
      <c r="K356" s="3" t="s">
        <v>19</v>
      </c>
      <c r="L356" s="3" t="s">
        <v>1257</v>
      </c>
      <c r="M356" s="9">
        <v>11</v>
      </c>
      <c r="N356" s="3" t="s">
        <v>20</v>
      </c>
      <c r="O356" s="3" t="s">
        <v>21</v>
      </c>
    </row>
    <row r="357" spans="1:15" x14ac:dyDescent="0.25">
      <c r="A357" s="4" t="str">
        <f>HYPERLINK("https://nddot-ixmultiasset.biprod.cloud/#/asset/inventory/nbibridges/1549", "46-108-03.0")</f>
        <v>46-108-03.0</v>
      </c>
      <c r="B357" s="5" t="s">
        <v>485</v>
      </c>
      <c r="C357" s="5" t="s">
        <v>27</v>
      </c>
      <c r="D357" s="5" t="s">
        <v>45</v>
      </c>
      <c r="E357" s="5" t="s">
        <v>15</v>
      </c>
      <c r="F357" s="5" t="s">
        <v>16</v>
      </c>
      <c r="G357" s="5" t="s">
        <v>29</v>
      </c>
      <c r="H357" s="5" t="s">
        <v>25</v>
      </c>
      <c r="I357" s="5" t="s">
        <v>1282</v>
      </c>
      <c r="J357" s="5"/>
      <c r="K357" s="5"/>
      <c r="L357" s="5" t="s">
        <v>1257</v>
      </c>
      <c r="M357" s="10">
        <v>11</v>
      </c>
      <c r="N357" s="5" t="s">
        <v>20</v>
      </c>
      <c r="O357" s="5" t="s">
        <v>21</v>
      </c>
    </row>
    <row r="358" spans="1:15" x14ac:dyDescent="0.25">
      <c r="A358" s="2" t="str">
        <f>HYPERLINK("https://nddot-ixmultiasset.biprod.cloud/#/asset/inventory/nbibridges/1715", "46-108-04.0")</f>
        <v>46-108-04.0</v>
      </c>
      <c r="B358" s="3" t="s">
        <v>529</v>
      </c>
      <c r="C358" s="3" t="s">
        <v>27</v>
      </c>
      <c r="D358" s="3" t="s">
        <v>45</v>
      </c>
      <c r="E358" s="3" t="s">
        <v>15</v>
      </c>
      <c r="F358" s="3" t="s">
        <v>16</v>
      </c>
      <c r="G358" s="3" t="s">
        <v>29</v>
      </c>
      <c r="H358" s="3" t="s">
        <v>25</v>
      </c>
      <c r="I358" s="3" t="s">
        <v>1262</v>
      </c>
      <c r="J358" s="3"/>
      <c r="K358" s="3"/>
      <c r="L358" s="3" t="s">
        <v>1257</v>
      </c>
      <c r="M358" s="9">
        <v>11</v>
      </c>
      <c r="N358" s="3" t="s">
        <v>20</v>
      </c>
      <c r="O358" s="3" t="s">
        <v>21</v>
      </c>
    </row>
    <row r="359" spans="1:15" x14ac:dyDescent="0.25">
      <c r="A359" s="4" t="str">
        <f>HYPERLINK("https://nddot-ixmultiasset.biprod.cloud/#/asset/inventory/nbibridges/2192", "46-108-08.0")</f>
        <v>46-108-08.0</v>
      </c>
      <c r="B359" s="5" t="s">
        <v>631</v>
      </c>
      <c r="C359" s="5" t="s">
        <v>27</v>
      </c>
      <c r="D359" s="5" t="s">
        <v>167</v>
      </c>
      <c r="E359" s="5" t="s">
        <v>15</v>
      </c>
      <c r="F359" s="5" t="s">
        <v>16</v>
      </c>
      <c r="G359" s="5" t="s">
        <v>632</v>
      </c>
      <c r="H359" s="5" t="s">
        <v>18</v>
      </c>
      <c r="I359" s="5" t="s">
        <v>1258</v>
      </c>
      <c r="J359" s="5"/>
      <c r="K359" s="5" t="s">
        <v>19</v>
      </c>
      <c r="L359" s="5" t="s">
        <v>1257</v>
      </c>
      <c r="M359" s="10">
        <v>11</v>
      </c>
      <c r="N359" s="5" t="s">
        <v>20</v>
      </c>
      <c r="O359" s="5" t="s">
        <v>21</v>
      </c>
    </row>
    <row r="360" spans="1:15" x14ac:dyDescent="0.25">
      <c r="A360" s="2" t="str">
        <f>HYPERLINK("https://nddot-ixmultiasset.biprod.cloud/#/asset/inventory/nbibridges/2650", "46-109-06.0")</f>
        <v>46-109-06.0</v>
      </c>
      <c r="B360" s="3" t="s">
        <v>722</v>
      </c>
      <c r="C360" s="3" t="s">
        <v>27</v>
      </c>
      <c r="D360" s="3" t="s">
        <v>45</v>
      </c>
      <c r="E360" s="3" t="s">
        <v>15</v>
      </c>
      <c r="F360" s="3" t="s">
        <v>16</v>
      </c>
      <c r="G360" s="3" t="s">
        <v>29</v>
      </c>
      <c r="H360" s="3" t="s">
        <v>25</v>
      </c>
      <c r="I360" s="3" t="s">
        <v>1282</v>
      </c>
      <c r="J360" s="3"/>
      <c r="K360" s="3" t="s">
        <v>19</v>
      </c>
      <c r="L360" s="3" t="s">
        <v>1257</v>
      </c>
      <c r="M360" s="9">
        <v>11</v>
      </c>
      <c r="N360" s="3" t="s">
        <v>20</v>
      </c>
      <c r="O360" s="3" t="s">
        <v>21</v>
      </c>
    </row>
    <row r="361" spans="1:15" x14ac:dyDescent="0.25">
      <c r="A361" s="4" t="str">
        <f>HYPERLINK("https://nddot-ixmultiasset.biprod.cloud/#/asset/inventory/nbibridges/2947", "46-109-06.1")</f>
        <v>46-109-06.1</v>
      </c>
      <c r="B361" s="5" t="s">
        <v>775</v>
      </c>
      <c r="C361" s="5" t="s">
        <v>27</v>
      </c>
      <c r="D361" s="5" t="s">
        <v>45</v>
      </c>
      <c r="E361" s="5" t="s">
        <v>15</v>
      </c>
      <c r="F361" s="5" t="s">
        <v>16</v>
      </c>
      <c r="G361" s="5" t="s">
        <v>91</v>
      </c>
      <c r="H361" s="5" t="s">
        <v>25</v>
      </c>
      <c r="I361" s="5" t="s">
        <v>1262</v>
      </c>
      <c r="J361" s="5"/>
      <c r="K361" s="5"/>
      <c r="L361" s="5" t="s">
        <v>1257</v>
      </c>
      <c r="M361" s="10">
        <v>11</v>
      </c>
      <c r="N361" s="5" t="s">
        <v>20</v>
      </c>
      <c r="O361" s="5" t="s">
        <v>21</v>
      </c>
    </row>
    <row r="362" spans="1:15" x14ac:dyDescent="0.25">
      <c r="A362" s="2" t="str">
        <f>HYPERLINK("https://nddot-ixmultiasset.biprod.cloud/#/asset/inventory/nbibridges/3275", "46-109-19.0")</f>
        <v>46-109-19.0</v>
      </c>
      <c r="B362" s="3" t="s">
        <v>835</v>
      </c>
      <c r="C362" s="3" t="s">
        <v>27</v>
      </c>
      <c r="D362" s="3" t="s">
        <v>48</v>
      </c>
      <c r="E362" s="3" t="s">
        <v>15</v>
      </c>
      <c r="F362" s="3" t="s">
        <v>16</v>
      </c>
      <c r="G362" s="3" t="s">
        <v>355</v>
      </c>
      <c r="H362" s="3" t="s">
        <v>25</v>
      </c>
      <c r="I362" s="3" t="s">
        <v>1262</v>
      </c>
      <c r="J362" s="3"/>
      <c r="K362" s="3"/>
      <c r="L362" s="3" t="s">
        <v>1257</v>
      </c>
      <c r="M362" s="9">
        <v>11</v>
      </c>
      <c r="N362" s="3" t="s">
        <v>20</v>
      </c>
      <c r="O362" s="3" t="s">
        <v>21</v>
      </c>
    </row>
    <row r="363" spans="1:15" x14ac:dyDescent="0.25">
      <c r="A363" s="4" t="str">
        <f>HYPERLINK("https://nddot-ixmultiasset.biprod.cloud/#/asset/inventory/nbibridges/2184", "46-112-30.0")</f>
        <v>46-112-30.0</v>
      </c>
      <c r="B363" s="5" t="s">
        <v>629</v>
      </c>
      <c r="C363" s="5" t="s">
        <v>27</v>
      </c>
      <c r="D363" s="5" t="s">
        <v>48</v>
      </c>
      <c r="E363" s="5" t="s">
        <v>15</v>
      </c>
      <c r="F363" s="5" t="s">
        <v>16</v>
      </c>
      <c r="G363" s="5" t="s">
        <v>199</v>
      </c>
      <c r="H363" s="5" t="s">
        <v>25</v>
      </c>
      <c r="I363" s="5" t="s">
        <v>1252</v>
      </c>
      <c r="J363" s="5"/>
      <c r="K363" s="5"/>
      <c r="L363" s="5" t="s">
        <v>1257</v>
      </c>
      <c r="M363" s="10">
        <v>11</v>
      </c>
      <c r="N363" s="5" t="s">
        <v>20</v>
      </c>
      <c r="O363" s="5" t="s">
        <v>21</v>
      </c>
    </row>
    <row r="364" spans="1:15" x14ac:dyDescent="0.25">
      <c r="A364" s="4" t="str">
        <f>HYPERLINK("https://nddot-ixmultiasset.biprod.cloud/#/asset/inventory/nbibridges/4391", "46-119-22.0")</f>
        <v>46-119-22.0</v>
      </c>
      <c r="B364" s="5" t="s">
        <v>1042</v>
      </c>
      <c r="C364" s="5" t="s">
        <v>27</v>
      </c>
      <c r="D364" s="5" t="s">
        <v>118</v>
      </c>
      <c r="E364" s="5" t="s">
        <v>15</v>
      </c>
      <c r="F364" s="5" t="s">
        <v>16</v>
      </c>
      <c r="G364" s="5" t="s">
        <v>29</v>
      </c>
      <c r="H364" s="5" t="s">
        <v>25</v>
      </c>
      <c r="I364" s="5" t="s">
        <v>1262</v>
      </c>
      <c r="J364" s="5"/>
      <c r="K364" s="5"/>
      <c r="L364" s="5" t="s">
        <v>1257</v>
      </c>
      <c r="M364" s="10">
        <v>11</v>
      </c>
      <c r="N364" s="5" t="s">
        <v>20</v>
      </c>
      <c r="O364" s="5" t="s">
        <v>21</v>
      </c>
    </row>
    <row r="365" spans="1:15" x14ac:dyDescent="0.25">
      <c r="A365" s="2" t="str">
        <f>HYPERLINK("https://nddot-ixmultiasset.biprod.cloud/#/asset/inventory/nbibridges/4481", "46-119-23.0")</f>
        <v>46-119-23.0</v>
      </c>
      <c r="B365" s="3" t="s">
        <v>1051</v>
      </c>
      <c r="C365" s="3" t="s">
        <v>27</v>
      </c>
      <c r="D365" s="3" t="s">
        <v>118</v>
      </c>
      <c r="E365" s="3" t="s">
        <v>15</v>
      </c>
      <c r="F365" s="3" t="s">
        <v>16</v>
      </c>
      <c r="G365" s="3" t="s">
        <v>39</v>
      </c>
      <c r="H365" s="3" t="s">
        <v>25</v>
      </c>
      <c r="I365" s="3" t="s">
        <v>1252</v>
      </c>
      <c r="J365" s="3"/>
      <c r="K365" s="3"/>
      <c r="L365" s="3" t="s">
        <v>1257</v>
      </c>
      <c r="M365" s="9">
        <v>11</v>
      </c>
      <c r="N365" s="3" t="s">
        <v>20</v>
      </c>
      <c r="O365" s="3" t="s">
        <v>21</v>
      </c>
    </row>
    <row r="366" spans="1:15" x14ac:dyDescent="0.25">
      <c r="A366" s="2" t="str">
        <f>HYPERLINK("https://nddot-ixmultiasset.biprod.cloud/#/asset/inventory/nbibridges/4597", "46-125-25.0")</f>
        <v>46-125-25.0</v>
      </c>
      <c r="B366" s="3" t="s">
        <v>1085</v>
      </c>
      <c r="C366" s="3" t="s">
        <v>27</v>
      </c>
      <c r="D366" s="3" t="s">
        <v>214</v>
      </c>
      <c r="E366" s="3" t="s">
        <v>15</v>
      </c>
      <c r="F366" s="3" t="s">
        <v>16</v>
      </c>
      <c r="G366" s="3" t="s">
        <v>484</v>
      </c>
      <c r="H366" s="3" t="s">
        <v>25</v>
      </c>
      <c r="I366" s="3" t="s">
        <v>1252</v>
      </c>
      <c r="J366" s="3"/>
      <c r="K366" s="3"/>
      <c r="L366" s="3" t="s">
        <v>1257</v>
      </c>
      <c r="M366" s="9">
        <v>11</v>
      </c>
      <c r="N366" s="3" t="s">
        <v>20</v>
      </c>
      <c r="O366" s="3" t="s">
        <v>21</v>
      </c>
    </row>
    <row r="367" spans="1:15" x14ac:dyDescent="0.25">
      <c r="A367" s="2" t="str">
        <f>HYPERLINK("https://nddot-ixmultiasset.biprod.cloud/#/asset/inventory/nbibridges/4484", "46-125-26.0")</f>
        <v>46-125-26.0</v>
      </c>
      <c r="B367" s="3" t="s">
        <v>1053</v>
      </c>
      <c r="C367" s="3" t="s">
        <v>27</v>
      </c>
      <c r="D367" s="3" t="s">
        <v>214</v>
      </c>
      <c r="E367" s="3" t="s">
        <v>15</v>
      </c>
      <c r="F367" s="3" t="s">
        <v>16</v>
      </c>
      <c r="G367" s="3" t="s">
        <v>338</v>
      </c>
      <c r="H367" s="3" t="s">
        <v>18</v>
      </c>
      <c r="I367" s="3" t="s">
        <v>1258</v>
      </c>
      <c r="J367" s="3"/>
      <c r="K367" s="3" t="s">
        <v>19</v>
      </c>
      <c r="L367" s="3" t="s">
        <v>1257</v>
      </c>
      <c r="M367" s="9">
        <v>11</v>
      </c>
      <c r="N367" s="3" t="s">
        <v>20</v>
      </c>
      <c r="O367" s="3" t="s">
        <v>21</v>
      </c>
    </row>
    <row r="368" spans="1:15" x14ac:dyDescent="0.25">
      <c r="A368" s="4" t="str">
        <f>HYPERLINK("https://nddot-ixmultiasset.biprod.cloud/#/asset/inventory/nbibridges/538", "49-106-26.0")</f>
        <v>49-106-26.0</v>
      </c>
      <c r="B368" s="5" t="s">
        <v>213</v>
      </c>
      <c r="C368" s="5" t="s">
        <v>117</v>
      </c>
      <c r="D368" s="5" t="s">
        <v>214</v>
      </c>
      <c r="E368" s="5" t="s">
        <v>215</v>
      </c>
      <c r="F368" s="5" t="s">
        <v>16</v>
      </c>
      <c r="G368" s="5" t="s">
        <v>216</v>
      </c>
      <c r="H368" s="5" t="s">
        <v>25</v>
      </c>
      <c r="I368" s="5" t="s">
        <v>1258</v>
      </c>
      <c r="J368" s="5"/>
      <c r="K368" s="5" t="s">
        <v>19</v>
      </c>
      <c r="L368" s="5" t="s">
        <v>1257</v>
      </c>
      <c r="M368" s="10">
        <v>11</v>
      </c>
      <c r="N368" s="5" t="s">
        <v>20</v>
      </c>
      <c r="O368" s="5" t="s">
        <v>21</v>
      </c>
    </row>
    <row r="369" spans="1:15" x14ac:dyDescent="0.25">
      <c r="A369" s="4" t="str">
        <f>HYPERLINK("https://nddot-ixmultiasset.biprod.cloud/#/asset/inventory/nbibridges/991", "49-106-28.0")</f>
        <v>49-106-28.0</v>
      </c>
      <c r="B369" s="5" t="s">
        <v>342</v>
      </c>
      <c r="C369" s="5" t="s">
        <v>117</v>
      </c>
      <c r="D369" s="5" t="s">
        <v>214</v>
      </c>
      <c r="E369" s="5" t="s">
        <v>15</v>
      </c>
      <c r="F369" s="5" t="s">
        <v>16</v>
      </c>
      <c r="G369" s="5" t="s">
        <v>258</v>
      </c>
      <c r="H369" s="5" t="s">
        <v>18</v>
      </c>
      <c r="I369" s="5" t="s">
        <v>1258</v>
      </c>
      <c r="J369" s="5"/>
      <c r="K369" s="5" t="s">
        <v>19</v>
      </c>
      <c r="L369" s="5" t="s">
        <v>1257</v>
      </c>
      <c r="M369" s="10">
        <v>11</v>
      </c>
      <c r="N369" s="5" t="s">
        <v>20</v>
      </c>
      <c r="O369" s="5" t="s">
        <v>21</v>
      </c>
    </row>
    <row r="370" spans="1:15" x14ac:dyDescent="0.25">
      <c r="A370" s="4" t="str">
        <f>HYPERLINK("https://nddot-ixmultiasset.biprod.cloud/#/asset/inventory/nbibridges/5165", "09-104-14.1")</f>
        <v>09-104-14.1</v>
      </c>
      <c r="B370" s="5" t="s">
        <v>1203</v>
      </c>
      <c r="C370" s="5" t="s">
        <v>41</v>
      </c>
      <c r="D370" s="5" t="s">
        <v>1204</v>
      </c>
      <c r="E370" s="5" t="s">
        <v>1205</v>
      </c>
      <c r="F370" s="5" t="s">
        <v>16</v>
      </c>
      <c r="G370" s="5" t="s">
        <v>358</v>
      </c>
      <c r="H370" s="5" t="s">
        <v>25</v>
      </c>
      <c r="I370" s="5" t="s">
        <v>1252</v>
      </c>
      <c r="J370" s="5"/>
      <c r="K370" s="5"/>
      <c r="L370" s="5" t="s">
        <v>1261</v>
      </c>
      <c r="M370" s="10">
        <v>12</v>
      </c>
      <c r="N370" s="5" t="s">
        <v>20</v>
      </c>
      <c r="O370" s="5" t="s">
        <v>21</v>
      </c>
    </row>
    <row r="371" spans="1:15" x14ac:dyDescent="0.25">
      <c r="A371" s="2" t="str">
        <f>HYPERLINK("https://nddot-ixmultiasset.biprod.cloud/#/asset/inventory/nbibridges/5166", "09-104-15.1")</f>
        <v>09-104-15.1</v>
      </c>
      <c r="B371" s="3" t="s">
        <v>1206</v>
      </c>
      <c r="C371" s="3" t="s">
        <v>41</v>
      </c>
      <c r="D371" s="3" t="s">
        <v>1204</v>
      </c>
      <c r="E371" s="3" t="s">
        <v>1207</v>
      </c>
      <c r="F371" s="3" t="s">
        <v>16</v>
      </c>
      <c r="G371" s="3" t="s">
        <v>358</v>
      </c>
      <c r="H371" s="3" t="s">
        <v>25</v>
      </c>
      <c r="I371" s="3" t="s">
        <v>1252</v>
      </c>
      <c r="J371" s="3"/>
      <c r="K371" s="3"/>
      <c r="L371" s="3" t="s">
        <v>1261</v>
      </c>
      <c r="M371" s="9">
        <v>12</v>
      </c>
      <c r="N371" s="3" t="s">
        <v>20</v>
      </c>
      <c r="O371" s="3" t="s">
        <v>21</v>
      </c>
    </row>
    <row r="372" spans="1:15" x14ac:dyDescent="0.25">
      <c r="A372" s="4" t="str">
        <f>HYPERLINK("https://nddot-ixmultiasset.biprod.cloud/#/asset/inventory/nbibridges/5167", "09-121-29.1")</f>
        <v>09-121-29.1</v>
      </c>
      <c r="B372" s="5" t="s">
        <v>1208</v>
      </c>
      <c r="C372" s="5" t="s">
        <v>41</v>
      </c>
      <c r="D372" s="5" t="s">
        <v>576</v>
      </c>
      <c r="E372" s="5" t="s">
        <v>1209</v>
      </c>
      <c r="F372" s="5" t="s">
        <v>16</v>
      </c>
      <c r="G372" s="5" t="s">
        <v>358</v>
      </c>
      <c r="H372" s="5" t="s">
        <v>25</v>
      </c>
      <c r="I372" s="5" t="s">
        <v>1252</v>
      </c>
      <c r="J372" s="5"/>
      <c r="K372" s="5"/>
      <c r="L372" s="5" t="s">
        <v>1261</v>
      </c>
      <c r="M372" s="10">
        <v>12</v>
      </c>
      <c r="N372" s="5" t="s">
        <v>20</v>
      </c>
      <c r="O372" s="5" t="s">
        <v>21</v>
      </c>
    </row>
    <row r="373" spans="1:15" x14ac:dyDescent="0.25">
      <c r="A373" s="4" t="str">
        <f>HYPERLINK("https://nddot-ixmultiasset.biprod.cloud/#/asset/inventory/nbibridges/5184", "09-122-16.3")</f>
        <v>09-122-16.3</v>
      </c>
      <c r="B373" s="5" t="s">
        <v>1216</v>
      </c>
      <c r="C373" s="5" t="s">
        <v>41</v>
      </c>
      <c r="D373" s="5" t="s">
        <v>42</v>
      </c>
      <c r="E373" s="5" t="s">
        <v>1217</v>
      </c>
      <c r="F373" s="5" t="s">
        <v>16</v>
      </c>
      <c r="G373" s="5" t="s">
        <v>358</v>
      </c>
      <c r="H373" s="5" t="s">
        <v>25</v>
      </c>
      <c r="I373" s="5" t="s">
        <v>1262</v>
      </c>
      <c r="J373" s="5"/>
      <c r="K373" s="5"/>
      <c r="L373" s="5" t="s">
        <v>1261</v>
      </c>
      <c r="M373" s="10">
        <v>12</v>
      </c>
      <c r="N373" s="5" t="s">
        <v>20</v>
      </c>
      <c r="O373" s="5" t="s">
        <v>21</v>
      </c>
    </row>
    <row r="375" spans="1:15" x14ac:dyDescent="0.25">
      <c r="A375" s="12">
        <f>COUNTIF(Table3[Structure Number],"*")</f>
        <v>372</v>
      </c>
      <c r="B375" s="12" t="s">
        <v>1297</v>
      </c>
    </row>
    <row r="376" spans="1:15" x14ac:dyDescent="0.25">
      <c r="A376" s="23" t="s">
        <v>1298</v>
      </c>
      <c r="B376" s="23"/>
      <c r="C376" s="23"/>
      <c r="D376" s="23"/>
    </row>
  </sheetData>
  <mergeCells count="1">
    <mergeCell ref="A376:D376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7ECB-7BFA-4AE6-BC89-7668851C82F1}">
  <dimension ref="A1:O364"/>
  <sheetViews>
    <sheetView topLeftCell="A328" workbookViewId="0">
      <selection activeCell="N200" sqref="N200"/>
    </sheetView>
  </sheetViews>
  <sheetFormatPr defaultRowHeight="15" x14ac:dyDescent="0.25"/>
  <cols>
    <col min="1" max="1" width="19" customWidth="1"/>
    <col min="2" max="2" width="10.140625" customWidth="1"/>
    <col min="3" max="3" width="12.85546875" bestFit="1" customWidth="1"/>
    <col min="4" max="4" width="27.85546875" bestFit="1" customWidth="1"/>
    <col min="5" max="5" width="30" customWidth="1"/>
    <col min="6" max="6" width="41.7109375" bestFit="1" customWidth="1"/>
    <col min="7" max="7" width="15.28515625" customWidth="1"/>
    <col min="8" max="8" width="34" customWidth="1"/>
    <col min="9" max="9" width="38.5703125" customWidth="1"/>
    <col min="10" max="10" width="35.140625" customWidth="1"/>
    <col min="11" max="11" width="30.7109375" customWidth="1"/>
    <col min="12" max="12" width="31.42578125" customWidth="1"/>
    <col min="13" max="13" width="6.8554687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1291</v>
      </c>
      <c r="J1" s="1" t="s">
        <v>8</v>
      </c>
      <c r="K1" s="1" t="s">
        <v>9</v>
      </c>
      <c r="L1" s="1" t="s">
        <v>1290</v>
      </c>
      <c r="M1" s="8" t="s">
        <v>1293</v>
      </c>
      <c r="N1" s="1" t="s">
        <v>10</v>
      </c>
      <c r="O1" s="1" t="s">
        <v>11</v>
      </c>
    </row>
    <row r="2" spans="1:15" x14ac:dyDescent="0.25">
      <c r="A2" s="2" t="str">
        <f>HYPERLINK("https://nddot-ixmultiasset.biprod.cloud/#/asset/inventory/nbibridges/5108", "41-133-21.2")</f>
        <v>41-133-21.2</v>
      </c>
      <c r="B2" s="3" t="s">
        <v>1169</v>
      </c>
      <c r="C2" s="3" t="s">
        <v>33</v>
      </c>
      <c r="D2" s="3" t="s">
        <v>1170</v>
      </c>
      <c r="E2" s="3" t="s">
        <v>1171</v>
      </c>
      <c r="F2" s="3" t="s">
        <v>16</v>
      </c>
      <c r="G2" s="3" t="s">
        <v>358</v>
      </c>
      <c r="H2" s="3" t="s">
        <v>25</v>
      </c>
      <c r="I2" s="3" t="s">
        <v>1252</v>
      </c>
      <c r="J2" s="3"/>
      <c r="K2" s="3"/>
      <c r="L2" s="3" t="s">
        <v>1271</v>
      </c>
      <c r="M2" s="9">
        <v>1</v>
      </c>
      <c r="N2" s="3" t="s">
        <v>20</v>
      </c>
      <c r="O2" s="3" t="s">
        <v>21</v>
      </c>
    </row>
    <row r="3" spans="1:15" x14ac:dyDescent="0.25">
      <c r="A3" s="4" t="str">
        <f>HYPERLINK("https://nddot-ixmultiasset.biprod.cloud/#/asset/inventory/nbibridges/2646", "09-139-18.0")</f>
        <v>09-139-18.0</v>
      </c>
      <c r="B3" s="5" t="s">
        <v>721</v>
      </c>
      <c r="C3" s="5" t="s">
        <v>41</v>
      </c>
      <c r="D3" s="5" t="s">
        <v>102</v>
      </c>
      <c r="E3" s="5" t="s">
        <v>15</v>
      </c>
      <c r="F3" s="5" t="s">
        <v>16</v>
      </c>
      <c r="G3" s="5" t="s">
        <v>355</v>
      </c>
      <c r="H3" s="5" t="s">
        <v>25</v>
      </c>
      <c r="I3" s="5" t="s">
        <v>1262</v>
      </c>
      <c r="J3" s="5"/>
      <c r="K3" s="5"/>
      <c r="L3" s="5" t="s">
        <v>1279</v>
      </c>
      <c r="M3" s="10">
        <v>4</v>
      </c>
      <c r="N3" s="5" t="s">
        <v>20</v>
      </c>
      <c r="O3" s="5" t="s">
        <v>21</v>
      </c>
    </row>
    <row r="4" spans="1:15" x14ac:dyDescent="0.25">
      <c r="A4" s="4" t="str">
        <f>HYPERLINK("https://nddot-ixmultiasset.biprod.cloud/#/asset/inventory/nbibridges/4493", "11-109-23.0")</f>
        <v>11-109-23.0</v>
      </c>
      <c r="B4" s="5" t="s">
        <v>1056</v>
      </c>
      <c r="C4" s="5" t="s">
        <v>54</v>
      </c>
      <c r="D4" s="5" t="s">
        <v>23</v>
      </c>
      <c r="E4" s="5" t="s">
        <v>55</v>
      </c>
      <c r="F4" s="5" t="s">
        <v>16</v>
      </c>
      <c r="G4" s="5" t="s">
        <v>632</v>
      </c>
      <c r="H4" s="5" t="s">
        <v>25</v>
      </c>
      <c r="I4" s="5" t="s">
        <v>1282</v>
      </c>
      <c r="J4" s="5"/>
      <c r="K4" s="5"/>
      <c r="L4" s="5" t="s">
        <v>1279</v>
      </c>
      <c r="M4" s="10">
        <v>4</v>
      </c>
      <c r="N4" s="5" t="s">
        <v>20</v>
      </c>
      <c r="O4" s="5" t="s">
        <v>21</v>
      </c>
    </row>
    <row r="5" spans="1:15" x14ac:dyDescent="0.25">
      <c r="A5" s="4" t="str">
        <f>HYPERLINK("https://nddot-ixmultiasset.biprod.cloud/#/asset/inventory/nbibridges/4417", "11-114-24.0")</f>
        <v>11-114-24.0</v>
      </c>
      <c r="B5" s="5" t="s">
        <v>1046</v>
      </c>
      <c r="C5" s="5" t="s">
        <v>54</v>
      </c>
      <c r="D5" s="5" t="s">
        <v>23</v>
      </c>
      <c r="E5" s="5" t="s">
        <v>55</v>
      </c>
      <c r="F5" s="5" t="s">
        <v>16</v>
      </c>
      <c r="G5" s="5" t="s">
        <v>632</v>
      </c>
      <c r="H5" s="5" t="s">
        <v>25</v>
      </c>
      <c r="I5" s="5" t="s">
        <v>1282</v>
      </c>
      <c r="J5" s="5"/>
      <c r="K5" s="5"/>
      <c r="L5" s="5" t="s">
        <v>1279</v>
      </c>
      <c r="M5" s="10">
        <v>4</v>
      </c>
      <c r="N5" s="5" t="s">
        <v>20</v>
      </c>
      <c r="O5" s="5" t="s">
        <v>21</v>
      </c>
    </row>
    <row r="6" spans="1:15" x14ac:dyDescent="0.25">
      <c r="A6" s="2" t="str">
        <f>HYPERLINK("https://nddot-ixmultiasset.biprod.cloud/#/asset/inventory/nbibridges/4533", "11-115-24.1")</f>
        <v>11-115-24.1</v>
      </c>
      <c r="B6" s="3" t="s">
        <v>1067</v>
      </c>
      <c r="C6" s="3" t="s">
        <v>54</v>
      </c>
      <c r="D6" s="3" t="s">
        <v>1068</v>
      </c>
      <c r="E6" s="3" t="s">
        <v>15</v>
      </c>
      <c r="F6" s="3" t="s">
        <v>16</v>
      </c>
      <c r="G6" s="3" t="s">
        <v>126</v>
      </c>
      <c r="H6" s="3" t="s">
        <v>25</v>
      </c>
      <c r="I6" s="3" t="s">
        <v>1262</v>
      </c>
      <c r="J6" s="3" t="s">
        <v>1069</v>
      </c>
      <c r="K6" s="3"/>
      <c r="L6" s="3" t="s">
        <v>1279</v>
      </c>
      <c r="M6" s="9">
        <v>4</v>
      </c>
      <c r="N6" s="3" t="s">
        <v>20</v>
      </c>
      <c r="O6" s="3" t="s">
        <v>21</v>
      </c>
    </row>
    <row r="7" spans="1:15" x14ac:dyDescent="0.25">
      <c r="A7" s="2" t="str">
        <f>HYPERLINK("https://nddot-ixmultiasset.biprod.cloud/#/asset/inventory/nbibridges/4344", "11-116-16.0")</f>
        <v>11-116-16.0</v>
      </c>
      <c r="B7" s="3" t="s">
        <v>1034</v>
      </c>
      <c r="C7" s="3" t="s">
        <v>54</v>
      </c>
      <c r="D7" s="3" t="s">
        <v>23</v>
      </c>
      <c r="E7" s="3" t="s">
        <v>55</v>
      </c>
      <c r="F7" s="3" t="s">
        <v>16</v>
      </c>
      <c r="G7" s="3" t="s">
        <v>632</v>
      </c>
      <c r="H7" s="3" t="s">
        <v>25</v>
      </c>
      <c r="I7" s="3" t="s">
        <v>1282</v>
      </c>
      <c r="J7" s="3"/>
      <c r="K7" s="3" t="s">
        <v>202</v>
      </c>
      <c r="L7" s="3" t="s">
        <v>1279</v>
      </c>
      <c r="M7" s="9">
        <v>4</v>
      </c>
      <c r="N7" s="3" t="s">
        <v>121</v>
      </c>
      <c r="O7" s="3" t="s">
        <v>21</v>
      </c>
    </row>
    <row r="8" spans="1:15" x14ac:dyDescent="0.25">
      <c r="A8" s="4" t="str">
        <f>HYPERLINK("https://nddot-ixmultiasset.biprod.cloud/#/asset/inventory/nbibridges/4694", "11-116-24.0")</f>
        <v>11-116-24.0</v>
      </c>
      <c r="B8" s="5" t="s">
        <v>1107</v>
      </c>
      <c r="C8" s="5" t="s">
        <v>54</v>
      </c>
      <c r="D8" s="5" t="s">
        <v>214</v>
      </c>
      <c r="E8" s="5" t="s">
        <v>15</v>
      </c>
      <c r="F8" s="5" t="s">
        <v>16</v>
      </c>
      <c r="G8" s="5" t="s">
        <v>178</v>
      </c>
      <c r="H8" s="5" t="s">
        <v>25</v>
      </c>
      <c r="I8" s="5" t="s">
        <v>1262</v>
      </c>
      <c r="J8" s="5" t="s">
        <v>1108</v>
      </c>
      <c r="K8" s="5"/>
      <c r="L8" s="5" t="s">
        <v>1279</v>
      </c>
      <c r="M8" s="10">
        <v>4</v>
      </c>
      <c r="N8" s="5" t="s">
        <v>20</v>
      </c>
      <c r="O8" s="5" t="s">
        <v>21</v>
      </c>
    </row>
    <row r="9" spans="1:15" x14ac:dyDescent="0.25">
      <c r="A9" s="2" t="str">
        <f>HYPERLINK("https://nddot-ixmultiasset.biprod.cloud/#/asset/inventory/nbibridges/4611", "11-117-08.0")</f>
        <v>11-117-08.0</v>
      </c>
      <c r="B9" s="3" t="s">
        <v>1088</v>
      </c>
      <c r="C9" s="3" t="s">
        <v>54</v>
      </c>
      <c r="D9" s="3" t="s">
        <v>23</v>
      </c>
      <c r="E9" s="3" t="s">
        <v>15</v>
      </c>
      <c r="F9" s="3" t="s">
        <v>16</v>
      </c>
      <c r="G9" s="3" t="s">
        <v>355</v>
      </c>
      <c r="H9" s="3" t="s">
        <v>25</v>
      </c>
      <c r="I9" s="3" t="s">
        <v>1252</v>
      </c>
      <c r="J9" s="3"/>
      <c r="K9" s="3"/>
      <c r="L9" s="3" t="s">
        <v>1279</v>
      </c>
      <c r="M9" s="9">
        <v>4</v>
      </c>
      <c r="N9" s="3" t="s">
        <v>20</v>
      </c>
      <c r="O9" s="3" t="s">
        <v>21</v>
      </c>
    </row>
    <row r="10" spans="1:15" x14ac:dyDescent="0.25">
      <c r="A10" s="4" t="str">
        <f>HYPERLINK("https://nddot-ixmultiasset.biprod.cloud/#/asset/inventory/nbibridges/4727", "11-117-21.0")</f>
        <v>11-117-21.0</v>
      </c>
      <c r="B10" s="5" t="s">
        <v>1111</v>
      </c>
      <c r="C10" s="5" t="s">
        <v>54</v>
      </c>
      <c r="D10" s="5" t="s">
        <v>214</v>
      </c>
      <c r="E10" s="5" t="s">
        <v>55</v>
      </c>
      <c r="F10" s="5" t="s">
        <v>16</v>
      </c>
      <c r="G10" s="5" t="s">
        <v>109</v>
      </c>
      <c r="H10" s="5" t="s">
        <v>25</v>
      </c>
      <c r="I10" s="5" t="s">
        <v>1252</v>
      </c>
      <c r="J10" s="5"/>
      <c r="K10" s="5"/>
      <c r="L10" s="5" t="s">
        <v>1279</v>
      </c>
      <c r="M10" s="10">
        <v>4</v>
      </c>
      <c r="N10" s="5" t="s">
        <v>20</v>
      </c>
      <c r="O10" s="5" t="s">
        <v>21</v>
      </c>
    </row>
    <row r="11" spans="1:15" x14ac:dyDescent="0.25">
      <c r="A11" s="2" t="str">
        <f>HYPERLINK("https://nddot-ixmultiasset.biprod.cloud/#/asset/inventory/nbibridges/5001", "11-118-09.0")</f>
        <v>11-118-09.0</v>
      </c>
      <c r="B11" s="3" t="s">
        <v>1150</v>
      </c>
      <c r="C11" s="3" t="s">
        <v>54</v>
      </c>
      <c r="D11" s="3" t="s">
        <v>1151</v>
      </c>
      <c r="E11" s="3" t="s">
        <v>15</v>
      </c>
      <c r="F11" s="3" t="s">
        <v>16</v>
      </c>
      <c r="G11" s="3" t="s">
        <v>290</v>
      </c>
      <c r="H11" s="3" t="s">
        <v>25</v>
      </c>
      <c r="I11" s="3" t="s">
        <v>1252</v>
      </c>
      <c r="J11" s="3"/>
      <c r="K11" s="3"/>
      <c r="L11" s="3" t="s">
        <v>1279</v>
      </c>
      <c r="M11" s="9">
        <v>4</v>
      </c>
      <c r="N11" s="3" t="s">
        <v>20</v>
      </c>
      <c r="O11" s="3" t="s">
        <v>21</v>
      </c>
    </row>
    <row r="12" spans="1:15" x14ac:dyDescent="0.25">
      <c r="A12" s="2" t="str">
        <f>HYPERLINK("https://nddot-ixmultiasset.biprod.cloud/#/asset/inventory/nbibridges/664", "11-121-07.0")</f>
        <v>11-121-07.0</v>
      </c>
      <c r="B12" s="3" t="s">
        <v>245</v>
      </c>
      <c r="C12" s="3" t="s">
        <v>54</v>
      </c>
      <c r="D12" s="3" t="s">
        <v>48</v>
      </c>
      <c r="E12" s="3" t="s">
        <v>55</v>
      </c>
      <c r="F12" s="3" t="s">
        <v>16</v>
      </c>
      <c r="G12" s="3" t="s">
        <v>212</v>
      </c>
      <c r="H12" s="3" t="s">
        <v>25</v>
      </c>
      <c r="I12" s="3" t="s">
        <v>1262</v>
      </c>
      <c r="J12" s="3"/>
      <c r="K12" s="3"/>
      <c r="L12" s="3" t="s">
        <v>1279</v>
      </c>
      <c r="M12" s="9">
        <v>4</v>
      </c>
      <c r="N12" s="3" t="s">
        <v>20</v>
      </c>
      <c r="O12" s="3" t="s">
        <v>21</v>
      </c>
    </row>
    <row r="13" spans="1:15" x14ac:dyDescent="0.25">
      <c r="A13" s="4" t="str">
        <f>HYPERLINK("https://nddot-ixmultiasset.biprod.cloud/#/asset/inventory/nbibridges/826", "11-122-04.0")</f>
        <v>11-122-04.0</v>
      </c>
      <c r="B13" s="5" t="s">
        <v>288</v>
      </c>
      <c r="C13" s="5" t="s">
        <v>54</v>
      </c>
      <c r="D13" s="5" t="s">
        <v>48</v>
      </c>
      <c r="E13" s="5" t="s">
        <v>15</v>
      </c>
      <c r="F13" s="5" t="s">
        <v>16</v>
      </c>
      <c r="G13" s="5" t="s">
        <v>61</v>
      </c>
      <c r="H13" s="5" t="s">
        <v>25</v>
      </c>
      <c r="I13" s="5" t="s">
        <v>1262</v>
      </c>
      <c r="J13" s="5"/>
      <c r="K13" s="5"/>
      <c r="L13" s="5" t="s">
        <v>1279</v>
      </c>
      <c r="M13" s="10">
        <v>4</v>
      </c>
      <c r="N13" s="5" t="s">
        <v>20</v>
      </c>
      <c r="O13" s="5" t="s">
        <v>21</v>
      </c>
    </row>
    <row r="14" spans="1:15" x14ac:dyDescent="0.25">
      <c r="A14" s="2" t="str">
        <f>HYPERLINK("https://nddot-ixmultiasset.biprod.cloud/#/asset/inventory/nbibridges/1117", "11-122-08.0")</f>
        <v>11-122-08.0</v>
      </c>
      <c r="B14" s="3" t="s">
        <v>371</v>
      </c>
      <c r="C14" s="3" t="s">
        <v>54</v>
      </c>
      <c r="D14" s="3" t="s">
        <v>48</v>
      </c>
      <c r="E14" s="3" t="s">
        <v>55</v>
      </c>
      <c r="F14" s="3" t="s">
        <v>16</v>
      </c>
      <c r="G14" s="3" t="s">
        <v>222</v>
      </c>
      <c r="H14" s="3" t="s">
        <v>25</v>
      </c>
      <c r="I14" s="3" t="s">
        <v>1282</v>
      </c>
      <c r="J14" s="3"/>
      <c r="K14" s="3"/>
      <c r="L14" s="3" t="s">
        <v>1279</v>
      </c>
      <c r="M14" s="9">
        <v>4</v>
      </c>
      <c r="N14" s="3" t="s">
        <v>20</v>
      </c>
      <c r="O14" s="3" t="s">
        <v>21</v>
      </c>
    </row>
    <row r="15" spans="1:15" x14ac:dyDescent="0.25">
      <c r="A15" s="2" t="str">
        <f>HYPERLINK("https://nddot-ixmultiasset.biprod.cloud/#/asset/inventory/nbibridges/1296", "11-125-08.0")</f>
        <v>11-125-08.0</v>
      </c>
      <c r="B15" s="3" t="s">
        <v>418</v>
      </c>
      <c r="C15" s="3" t="s">
        <v>54</v>
      </c>
      <c r="D15" s="3" t="s">
        <v>48</v>
      </c>
      <c r="E15" s="3" t="s">
        <v>15</v>
      </c>
      <c r="F15" s="3" t="s">
        <v>16</v>
      </c>
      <c r="G15" s="3" t="s">
        <v>272</v>
      </c>
      <c r="H15" s="3" t="s">
        <v>25</v>
      </c>
      <c r="I15" s="3" t="s">
        <v>1262</v>
      </c>
      <c r="J15" s="3"/>
      <c r="K15" s="3"/>
      <c r="L15" s="3" t="s">
        <v>1279</v>
      </c>
      <c r="M15" s="9">
        <v>4</v>
      </c>
      <c r="N15" s="3" t="s">
        <v>20</v>
      </c>
      <c r="O15" s="3" t="s">
        <v>21</v>
      </c>
    </row>
    <row r="16" spans="1:15" x14ac:dyDescent="0.25">
      <c r="A16" s="2" t="str">
        <f>HYPERLINK("https://nddot-ixmultiasset.biprod.cloud/#/asset/inventory/nbibridges/1576", "11-127-23.0")</f>
        <v>11-127-23.0</v>
      </c>
      <c r="B16" s="3" t="s">
        <v>492</v>
      </c>
      <c r="C16" s="3" t="s">
        <v>54</v>
      </c>
      <c r="D16" s="3" t="s">
        <v>48</v>
      </c>
      <c r="E16" s="3" t="s">
        <v>15</v>
      </c>
      <c r="F16" s="3" t="s">
        <v>16</v>
      </c>
      <c r="G16" s="3" t="s">
        <v>493</v>
      </c>
      <c r="H16" s="3" t="s">
        <v>25</v>
      </c>
      <c r="I16" s="3" t="s">
        <v>1258</v>
      </c>
      <c r="J16" s="3"/>
      <c r="K16" s="3"/>
      <c r="L16" s="3" t="s">
        <v>1279</v>
      </c>
      <c r="M16" s="9">
        <v>4</v>
      </c>
      <c r="N16" s="3" t="s">
        <v>20</v>
      </c>
      <c r="O16" s="3" t="s">
        <v>21</v>
      </c>
    </row>
    <row r="17" spans="1:15" x14ac:dyDescent="0.25">
      <c r="A17" s="2" t="str">
        <f>HYPERLINK("https://nddot-ixmultiasset.biprod.cloud/#/asset/inventory/nbibridges/1590", "11-127-23.1")</f>
        <v>11-127-23.1</v>
      </c>
      <c r="B17" s="3" t="s">
        <v>496</v>
      </c>
      <c r="C17" s="3" t="s">
        <v>54</v>
      </c>
      <c r="D17" s="3" t="s">
        <v>48</v>
      </c>
      <c r="E17" s="3" t="s">
        <v>55</v>
      </c>
      <c r="F17" s="3" t="s">
        <v>16</v>
      </c>
      <c r="G17" s="3" t="s">
        <v>52</v>
      </c>
      <c r="H17" s="3" t="s">
        <v>25</v>
      </c>
      <c r="I17" s="3" t="s">
        <v>1258</v>
      </c>
      <c r="J17" s="3"/>
      <c r="K17" s="3"/>
      <c r="L17" s="3" t="s">
        <v>1279</v>
      </c>
      <c r="M17" s="9">
        <v>4</v>
      </c>
      <c r="N17" s="3" t="s">
        <v>20</v>
      </c>
      <c r="O17" s="3" t="s">
        <v>21</v>
      </c>
    </row>
    <row r="18" spans="1:15" x14ac:dyDescent="0.25">
      <c r="A18" s="2" t="str">
        <f>HYPERLINK("https://nddot-ixmultiasset.biprod.cloud/#/asset/inventory/nbibridges/1651", "11-127-24.0")</f>
        <v>11-127-24.0</v>
      </c>
      <c r="B18" s="3" t="s">
        <v>511</v>
      </c>
      <c r="C18" s="3" t="s">
        <v>54</v>
      </c>
      <c r="D18" s="3" t="s">
        <v>48</v>
      </c>
      <c r="E18" s="3" t="s">
        <v>55</v>
      </c>
      <c r="F18" s="3" t="s">
        <v>16</v>
      </c>
      <c r="G18" s="3" t="s">
        <v>176</v>
      </c>
      <c r="H18" s="3" t="s">
        <v>25</v>
      </c>
      <c r="I18" s="3" t="s">
        <v>1262</v>
      </c>
      <c r="J18" s="3" t="s">
        <v>512</v>
      </c>
      <c r="K18" s="3"/>
      <c r="L18" s="3" t="s">
        <v>1279</v>
      </c>
      <c r="M18" s="9">
        <v>4</v>
      </c>
      <c r="N18" s="3" t="s">
        <v>20</v>
      </c>
      <c r="O18" s="3" t="s">
        <v>21</v>
      </c>
    </row>
    <row r="19" spans="1:15" x14ac:dyDescent="0.25">
      <c r="A19" s="2" t="str">
        <f>HYPERLINK("https://nddot-ixmultiasset.biprod.cloud/#/asset/inventory/nbibridges/85", "11-128-09.0")</f>
        <v>11-128-09.0</v>
      </c>
      <c r="B19" s="3" t="s">
        <v>53</v>
      </c>
      <c r="C19" s="3" t="s">
        <v>54</v>
      </c>
      <c r="D19" s="3" t="s">
        <v>48</v>
      </c>
      <c r="E19" s="3" t="s">
        <v>55</v>
      </c>
      <c r="F19" s="3" t="s">
        <v>16</v>
      </c>
      <c r="G19" s="3" t="s">
        <v>56</v>
      </c>
      <c r="H19" s="3" t="s">
        <v>25</v>
      </c>
      <c r="I19" s="3" t="s">
        <v>1262</v>
      </c>
      <c r="J19" s="3"/>
      <c r="K19" s="3"/>
      <c r="L19" s="3" t="s">
        <v>1279</v>
      </c>
      <c r="M19" s="9">
        <v>4</v>
      </c>
      <c r="N19" s="3" t="s">
        <v>20</v>
      </c>
      <c r="O19" s="3" t="s">
        <v>21</v>
      </c>
    </row>
    <row r="20" spans="1:15" x14ac:dyDescent="0.25">
      <c r="A20" s="2" t="str">
        <f>HYPERLINK("https://nddot-ixmultiasset.biprod.cloud/#/asset/inventory/nbibridges/122", "11-128-10.0")</f>
        <v>11-128-10.0</v>
      </c>
      <c r="B20" s="3" t="s">
        <v>77</v>
      </c>
      <c r="C20" s="3" t="s">
        <v>54</v>
      </c>
      <c r="D20" s="3" t="s">
        <v>48</v>
      </c>
      <c r="E20" s="3" t="s">
        <v>78</v>
      </c>
      <c r="F20" s="3" t="s">
        <v>16</v>
      </c>
      <c r="G20" s="3" t="s">
        <v>24</v>
      </c>
      <c r="H20" s="3" t="s">
        <v>25</v>
      </c>
      <c r="I20" s="3" t="s">
        <v>1282</v>
      </c>
      <c r="J20" s="3"/>
      <c r="K20" s="3"/>
      <c r="L20" s="3" t="s">
        <v>1279</v>
      </c>
      <c r="M20" s="9">
        <v>4</v>
      </c>
      <c r="N20" s="3" t="s">
        <v>20</v>
      </c>
      <c r="O20" s="3" t="s">
        <v>21</v>
      </c>
    </row>
    <row r="21" spans="1:15" x14ac:dyDescent="0.25">
      <c r="A21" s="2" t="str">
        <f>HYPERLINK("https://nddot-ixmultiasset.biprod.cloud/#/asset/inventory/nbibridges/255", "11-128-13.0")</f>
        <v>11-128-13.0</v>
      </c>
      <c r="B21" s="3" t="s">
        <v>130</v>
      </c>
      <c r="C21" s="3" t="s">
        <v>54</v>
      </c>
      <c r="D21" s="3" t="s">
        <v>48</v>
      </c>
      <c r="E21" s="3" t="s">
        <v>78</v>
      </c>
      <c r="F21" s="3" t="s">
        <v>16</v>
      </c>
      <c r="G21" s="3" t="s">
        <v>24</v>
      </c>
      <c r="H21" s="3" t="s">
        <v>25</v>
      </c>
      <c r="I21" s="3" t="s">
        <v>1282</v>
      </c>
      <c r="J21" s="3"/>
      <c r="K21" s="3"/>
      <c r="L21" s="3" t="s">
        <v>1279</v>
      </c>
      <c r="M21" s="9">
        <v>4</v>
      </c>
      <c r="N21" s="3" t="s">
        <v>20</v>
      </c>
      <c r="O21" s="3" t="s">
        <v>21</v>
      </c>
    </row>
    <row r="22" spans="1:15" x14ac:dyDescent="0.25">
      <c r="A22" s="4" t="str">
        <f>HYPERLINK("https://nddot-ixmultiasset.biprod.cloud/#/asset/inventory/nbibridges/1127", "11-128-20.0")</f>
        <v>11-128-20.0</v>
      </c>
      <c r="B22" s="5" t="s">
        <v>372</v>
      </c>
      <c r="C22" s="5" t="s">
        <v>54</v>
      </c>
      <c r="D22" s="5" t="s">
        <v>48</v>
      </c>
      <c r="E22" s="5" t="s">
        <v>51</v>
      </c>
      <c r="F22" s="5" t="s">
        <v>16</v>
      </c>
      <c r="G22" s="5" t="s">
        <v>373</v>
      </c>
      <c r="H22" s="5" t="s">
        <v>25</v>
      </c>
      <c r="I22" s="5" t="s">
        <v>1258</v>
      </c>
      <c r="J22" s="5"/>
      <c r="K22" s="5"/>
      <c r="L22" s="5" t="s">
        <v>1279</v>
      </c>
      <c r="M22" s="10">
        <v>4</v>
      </c>
      <c r="N22" s="5" t="s">
        <v>20</v>
      </c>
      <c r="O22" s="5" t="s">
        <v>21</v>
      </c>
    </row>
    <row r="23" spans="1:15" x14ac:dyDescent="0.25">
      <c r="A23" s="2" t="str">
        <f>HYPERLINK("https://nddot-ixmultiasset.biprod.cloud/#/asset/inventory/nbibridges/1200", "11-129-17.0")</f>
        <v>11-129-17.0</v>
      </c>
      <c r="B23" s="3" t="s">
        <v>397</v>
      </c>
      <c r="C23" s="3" t="s">
        <v>54</v>
      </c>
      <c r="D23" s="3" t="s">
        <v>48</v>
      </c>
      <c r="E23" s="3" t="s">
        <v>15</v>
      </c>
      <c r="F23" s="3" t="s">
        <v>16</v>
      </c>
      <c r="G23" s="3" t="s">
        <v>398</v>
      </c>
      <c r="H23" s="3" t="s">
        <v>25</v>
      </c>
      <c r="I23" s="3" t="s">
        <v>1262</v>
      </c>
      <c r="J23" s="3"/>
      <c r="K23" s="3"/>
      <c r="L23" s="3" t="s">
        <v>1279</v>
      </c>
      <c r="M23" s="9">
        <v>4</v>
      </c>
      <c r="N23" s="3" t="s">
        <v>20</v>
      </c>
      <c r="O23" s="3" t="s">
        <v>21</v>
      </c>
    </row>
    <row r="24" spans="1:15" x14ac:dyDescent="0.25">
      <c r="A24" s="2" t="str">
        <f>HYPERLINK("https://nddot-ixmultiasset.biprod.cloud/#/asset/inventory/nbibridges/1334", "11-130-10.0")</f>
        <v>11-130-10.0</v>
      </c>
      <c r="B24" s="3" t="s">
        <v>428</v>
      </c>
      <c r="C24" s="3" t="s">
        <v>54</v>
      </c>
      <c r="D24" s="3" t="s">
        <v>48</v>
      </c>
      <c r="E24" s="3" t="s">
        <v>429</v>
      </c>
      <c r="F24" s="3" t="s">
        <v>16</v>
      </c>
      <c r="G24" s="3" t="s">
        <v>181</v>
      </c>
      <c r="H24" s="3" t="s">
        <v>25</v>
      </c>
      <c r="I24" s="3" t="s">
        <v>1262</v>
      </c>
      <c r="J24" s="3"/>
      <c r="K24" s="3"/>
      <c r="L24" s="3" t="s">
        <v>1279</v>
      </c>
      <c r="M24" s="9">
        <v>4</v>
      </c>
      <c r="N24" s="3" t="s">
        <v>20</v>
      </c>
      <c r="O24" s="3" t="s">
        <v>21</v>
      </c>
    </row>
    <row r="25" spans="1:15" x14ac:dyDescent="0.25">
      <c r="A25" s="2" t="str">
        <f>HYPERLINK("https://nddot-ixmultiasset.biprod.cloud/#/asset/inventory/nbibridges/1863", "11-140-06.0")</f>
        <v>11-140-06.0</v>
      </c>
      <c r="B25" s="3" t="s">
        <v>580</v>
      </c>
      <c r="C25" s="3" t="s">
        <v>54</v>
      </c>
      <c r="D25" s="3" t="s">
        <v>98</v>
      </c>
      <c r="E25" s="3" t="s">
        <v>15</v>
      </c>
      <c r="F25" s="3" t="s">
        <v>16</v>
      </c>
      <c r="G25" s="3" t="s">
        <v>66</v>
      </c>
      <c r="H25" s="3" t="s">
        <v>25</v>
      </c>
      <c r="I25" s="3" t="s">
        <v>1262</v>
      </c>
      <c r="J25" s="3"/>
      <c r="K25" s="3"/>
      <c r="L25" s="3" t="s">
        <v>1279</v>
      </c>
      <c r="M25" s="9">
        <v>4</v>
      </c>
      <c r="N25" s="3" t="s">
        <v>20</v>
      </c>
      <c r="O25" s="3" t="s">
        <v>21</v>
      </c>
    </row>
    <row r="26" spans="1:15" x14ac:dyDescent="0.25">
      <c r="A26" s="4" t="str">
        <f>HYPERLINK("https://nddot-ixmultiasset.biprod.cloud/#/asset/inventory/nbibridges/2566", "11-142-06.0")</f>
        <v>11-142-06.0</v>
      </c>
      <c r="B26" s="5" t="s">
        <v>703</v>
      </c>
      <c r="C26" s="5" t="s">
        <v>54</v>
      </c>
      <c r="D26" s="5" t="s">
        <v>98</v>
      </c>
      <c r="E26" s="5" t="s">
        <v>15</v>
      </c>
      <c r="F26" s="5" t="s">
        <v>16</v>
      </c>
      <c r="G26" s="5" t="s">
        <v>113</v>
      </c>
      <c r="H26" s="5" t="s">
        <v>25</v>
      </c>
      <c r="I26" s="5" t="s">
        <v>1262</v>
      </c>
      <c r="J26" s="5"/>
      <c r="K26" s="5"/>
      <c r="L26" s="5" t="s">
        <v>1279</v>
      </c>
      <c r="M26" s="10">
        <v>4</v>
      </c>
      <c r="N26" s="5" t="s">
        <v>20</v>
      </c>
      <c r="O26" s="5" t="s">
        <v>21</v>
      </c>
    </row>
    <row r="27" spans="1:15" x14ac:dyDescent="0.25">
      <c r="A27" s="4" t="str">
        <f>HYPERLINK("https://nddot-ixmultiasset.biprod.cloud/#/asset/inventory/nbibridges/2576", "11-142-15.0")</f>
        <v>11-142-15.0</v>
      </c>
      <c r="B27" s="5" t="s">
        <v>705</v>
      </c>
      <c r="C27" s="5" t="s">
        <v>54</v>
      </c>
      <c r="D27" s="5" t="s">
        <v>98</v>
      </c>
      <c r="E27" s="5" t="s">
        <v>55</v>
      </c>
      <c r="F27" s="5" t="s">
        <v>16</v>
      </c>
      <c r="G27" s="5" t="s">
        <v>91</v>
      </c>
      <c r="H27" s="5" t="s">
        <v>25</v>
      </c>
      <c r="I27" s="5" t="s">
        <v>1262</v>
      </c>
      <c r="J27" s="5"/>
      <c r="K27" s="5"/>
      <c r="L27" s="5" t="s">
        <v>1279</v>
      </c>
      <c r="M27" s="10">
        <v>4</v>
      </c>
      <c r="N27" s="5" t="s">
        <v>20</v>
      </c>
      <c r="O27" s="5" t="s">
        <v>21</v>
      </c>
    </row>
    <row r="28" spans="1:15" x14ac:dyDescent="0.25">
      <c r="A28" s="4" t="str">
        <f>HYPERLINK("https://nddot-ixmultiasset.biprod.cloud/#/asset/inventory/nbibridges/2893", "11-143-10.0")</f>
        <v>11-143-10.0</v>
      </c>
      <c r="B28" s="5" t="s">
        <v>767</v>
      </c>
      <c r="C28" s="5" t="s">
        <v>54</v>
      </c>
      <c r="D28" s="5" t="s">
        <v>98</v>
      </c>
      <c r="E28" s="5" t="s">
        <v>429</v>
      </c>
      <c r="F28" s="5" t="s">
        <v>16</v>
      </c>
      <c r="G28" s="5" t="s">
        <v>119</v>
      </c>
      <c r="H28" s="5" t="s">
        <v>25</v>
      </c>
      <c r="I28" s="5" t="s">
        <v>1262</v>
      </c>
      <c r="J28" s="5"/>
      <c r="K28" s="5"/>
      <c r="L28" s="5" t="s">
        <v>1279</v>
      </c>
      <c r="M28" s="10">
        <v>4</v>
      </c>
      <c r="N28" s="5" t="s">
        <v>20</v>
      </c>
      <c r="O28" s="5" t="s">
        <v>21</v>
      </c>
    </row>
    <row r="29" spans="1:15" x14ac:dyDescent="0.25">
      <c r="A29" s="2" t="str">
        <f>HYPERLINK("https://nddot-ixmultiasset.biprod.cloud/#/asset/inventory/nbibridges/3175", "11-143-12.0")</f>
        <v>11-143-12.0</v>
      </c>
      <c r="B29" s="3" t="s">
        <v>813</v>
      </c>
      <c r="C29" s="3" t="s">
        <v>54</v>
      </c>
      <c r="D29" s="3" t="s">
        <v>814</v>
      </c>
      <c r="E29" s="3" t="s">
        <v>815</v>
      </c>
      <c r="F29" s="3" t="s">
        <v>16</v>
      </c>
      <c r="G29" s="3" t="s">
        <v>61</v>
      </c>
      <c r="H29" s="3" t="s">
        <v>25</v>
      </c>
      <c r="I29" s="3" t="s">
        <v>1262</v>
      </c>
      <c r="J29" s="3"/>
      <c r="K29" s="3"/>
      <c r="L29" s="3" t="s">
        <v>1279</v>
      </c>
      <c r="M29" s="9">
        <v>4</v>
      </c>
      <c r="N29" s="3" t="s">
        <v>20</v>
      </c>
      <c r="O29" s="3" t="s">
        <v>21</v>
      </c>
    </row>
    <row r="30" spans="1:15" x14ac:dyDescent="0.25">
      <c r="A30" s="4" t="str">
        <f>HYPERLINK("https://nddot-ixmultiasset.biprod.cloud/#/asset/inventory/nbibridges/3543", "11-145-13.0")</f>
        <v>11-145-13.0</v>
      </c>
      <c r="B30" s="5" t="s">
        <v>897</v>
      </c>
      <c r="C30" s="5" t="s">
        <v>54</v>
      </c>
      <c r="D30" s="5" t="s">
        <v>898</v>
      </c>
      <c r="E30" s="5" t="s">
        <v>65</v>
      </c>
      <c r="F30" s="5" t="s">
        <v>16</v>
      </c>
      <c r="G30" s="5" t="s">
        <v>119</v>
      </c>
      <c r="H30" s="5" t="s">
        <v>25</v>
      </c>
      <c r="I30" s="5" t="s">
        <v>1262</v>
      </c>
      <c r="J30" s="5"/>
      <c r="K30" s="5"/>
      <c r="L30" s="5" t="s">
        <v>1279</v>
      </c>
      <c r="M30" s="10">
        <v>4</v>
      </c>
      <c r="N30" s="5" t="s">
        <v>20</v>
      </c>
      <c r="O30" s="5" t="s">
        <v>21</v>
      </c>
    </row>
    <row r="31" spans="1:15" x14ac:dyDescent="0.25">
      <c r="A31" s="4" t="str">
        <f>HYPERLINK("https://nddot-ixmultiasset.biprod.cloud/#/asset/inventory/nbibridges/3474", "11-145-14.0")</f>
        <v>11-145-14.0</v>
      </c>
      <c r="B31" s="5" t="s">
        <v>878</v>
      </c>
      <c r="C31" s="5" t="s">
        <v>54</v>
      </c>
      <c r="D31" s="5" t="s">
        <v>879</v>
      </c>
      <c r="E31" s="5" t="s">
        <v>65</v>
      </c>
      <c r="F31" s="5" t="s">
        <v>16</v>
      </c>
      <c r="G31" s="5" t="s">
        <v>119</v>
      </c>
      <c r="H31" s="5" t="s">
        <v>25</v>
      </c>
      <c r="I31" s="5" t="s">
        <v>1262</v>
      </c>
      <c r="J31" s="5"/>
      <c r="K31" s="5"/>
      <c r="L31" s="5" t="s">
        <v>1279</v>
      </c>
      <c r="M31" s="10">
        <v>4</v>
      </c>
      <c r="N31" s="5" t="s">
        <v>20</v>
      </c>
      <c r="O31" s="5" t="s">
        <v>21</v>
      </c>
    </row>
    <row r="32" spans="1:15" x14ac:dyDescent="0.25">
      <c r="A32" s="4" t="str">
        <f>HYPERLINK("https://nddot-ixmultiasset.biprod.cloud/#/asset/inventory/nbibridges/3633", "11-145-15.0")</f>
        <v>11-145-15.0</v>
      </c>
      <c r="B32" s="5" t="s">
        <v>919</v>
      </c>
      <c r="C32" s="5" t="s">
        <v>54</v>
      </c>
      <c r="D32" s="5" t="s">
        <v>920</v>
      </c>
      <c r="E32" s="5" t="s">
        <v>921</v>
      </c>
      <c r="F32" s="5" t="s">
        <v>16</v>
      </c>
      <c r="G32" s="5" t="s">
        <v>119</v>
      </c>
      <c r="H32" s="5" t="s">
        <v>25</v>
      </c>
      <c r="I32" s="5" t="s">
        <v>1282</v>
      </c>
      <c r="J32" s="5"/>
      <c r="K32" s="5"/>
      <c r="L32" s="5" t="s">
        <v>1279</v>
      </c>
      <c r="M32" s="10">
        <v>4</v>
      </c>
      <c r="N32" s="5" t="s">
        <v>20</v>
      </c>
      <c r="O32" s="5" t="s">
        <v>21</v>
      </c>
    </row>
    <row r="33" spans="1:15" x14ac:dyDescent="0.25">
      <c r="A33" s="2" t="str">
        <f>HYPERLINK("https://nddot-ixmultiasset.biprod.cloud/#/asset/inventory/nbibridges/3612", "11-145-16.0")</f>
        <v>11-145-16.0</v>
      </c>
      <c r="B33" s="3" t="s">
        <v>913</v>
      </c>
      <c r="C33" s="3" t="s">
        <v>54</v>
      </c>
      <c r="D33" s="3" t="s">
        <v>914</v>
      </c>
      <c r="E33" s="3" t="s">
        <v>915</v>
      </c>
      <c r="F33" s="3" t="s">
        <v>16</v>
      </c>
      <c r="G33" s="3" t="s">
        <v>119</v>
      </c>
      <c r="H33" s="3" t="s">
        <v>25</v>
      </c>
      <c r="I33" s="3" t="s">
        <v>1282</v>
      </c>
      <c r="J33" s="3"/>
      <c r="K33" s="3"/>
      <c r="L33" s="3" t="s">
        <v>1279</v>
      </c>
      <c r="M33" s="9">
        <v>4</v>
      </c>
      <c r="N33" s="3" t="s">
        <v>20</v>
      </c>
      <c r="O33" s="3" t="s">
        <v>21</v>
      </c>
    </row>
    <row r="34" spans="1:15" x14ac:dyDescent="0.25">
      <c r="A34" s="4" t="str">
        <f>HYPERLINK("https://nddot-ixmultiasset.biprod.cloud/#/asset/inventory/nbibridges/587", "23-107-08.0")</f>
        <v>23-107-08.0</v>
      </c>
      <c r="B34" s="5" t="s">
        <v>229</v>
      </c>
      <c r="C34" s="5" t="s">
        <v>37</v>
      </c>
      <c r="D34" s="5" t="s">
        <v>80</v>
      </c>
      <c r="E34" s="5" t="s">
        <v>230</v>
      </c>
      <c r="F34" s="5" t="s">
        <v>16</v>
      </c>
      <c r="G34" s="5" t="s">
        <v>231</v>
      </c>
      <c r="H34" s="5" t="s">
        <v>25</v>
      </c>
      <c r="I34" s="5" t="s">
        <v>1258</v>
      </c>
      <c r="J34" s="5"/>
      <c r="K34" s="5" t="s">
        <v>19</v>
      </c>
      <c r="L34" s="5" t="s">
        <v>1279</v>
      </c>
      <c r="M34" s="10">
        <v>4</v>
      </c>
      <c r="N34" s="5" t="s">
        <v>20</v>
      </c>
      <c r="O34" s="5" t="s">
        <v>21</v>
      </c>
    </row>
    <row r="35" spans="1:15" x14ac:dyDescent="0.25">
      <c r="A35" s="4" t="str">
        <f>HYPERLINK("https://nddot-ixmultiasset.biprod.cloud/#/asset/inventory/nbibridges/4683", "23-124-05.0")</f>
        <v>23-124-05.0</v>
      </c>
      <c r="B35" s="5" t="s">
        <v>1105</v>
      </c>
      <c r="C35" s="5" t="s">
        <v>37</v>
      </c>
      <c r="D35" s="5" t="s">
        <v>98</v>
      </c>
      <c r="E35" s="5" t="s">
        <v>15</v>
      </c>
      <c r="F35" s="5" t="s">
        <v>16</v>
      </c>
      <c r="G35" s="5" t="s">
        <v>81</v>
      </c>
      <c r="H35" s="5" t="s">
        <v>18</v>
      </c>
      <c r="I35" s="5" t="s">
        <v>1258</v>
      </c>
      <c r="J35" s="5"/>
      <c r="K35" s="5"/>
      <c r="L35" s="5" t="s">
        <v>1279</v>
      </c>
      <c r="M35" s="10">
        <v>4</v>
      </c>
      <c r="N35" s="5" t="s">
        <v>121</v>
      </c>
      <c r="O35" s="5" t="s">
        <v>21</v>
      </c>
    </row>
    <row r="36" spans="1:15" x14ac:dyDescent="0.25">
      <c r="A36" s="2" t="str">
        <f>HYPERLINK("https://nddot-ixmultiasset.biprod.cloud/#/asset/inventory/nbibridges/2098", "23-131-12.1")</f>
        <v>23-131-12.1</v>
      </c>
      <c r="B36" s="3" t="s">
        <v>612</v>
      </c>
      <c r="C36" s="3" t="s">
        <v>37</v>
      </c>
      <c r="D36" s="3" t="s">
        <v>98</v>
      </c>
      <c r="E36" s="3" t="s">
        <v>55</v>
      </c>
      <c r="F36" s="3" t="s">
        <v>16</v>
      </c>
      <c r="G36" s="3" t="s">
        <v>171</v>
      </c>
      <c r="H36" s="3" t="s">
        <v>18</v>
      </c>
      <c r="I36" s="3" t="s">
        <v>1274</v>
      </c>
      <c r="J36" s="3"/>
      <c r="K36" s="3" t="s">
        <v>19</v>
      </c>
      <c r="L36" s="3" t="s">
        <v>1279</v>
      </c>
      <c r="M36" s="9">
        <v>4</v>
      </c>
      <c r="N36" s="3" t="s">
        <v>121</v>
      </c>
      <c r="O36" s="3" t="s">
        <v>74</v>
      </c>
    </row>
    <row r="37" spans="1:15" x14ac:dyDescent="0.25">
      <c r="A37" s="4" t="str">
        <f>HYPERLINK("https://nddot-ixmultiasset.biprod.cloud/#/asset/inventory/nbibridges/4482", "09-115-20.0")</f>
        <v>09-115-20.0</v>
      </c>
      <c r="B37" s="5" t="s">
        <v>1052</v>
      </c>
      <c r="C37" s="5" t="s">
        <v>41</v>
      </c>
      <c r="D37" s="5" t="s">
        <v>23</v>
      </c>
      <c r="E37" s="5" t="s">
        <v>15</v>
      </c>
      <c r="F37" s="5" t="s">
        <v>16</v>
      </c>
      <c r="G37" s="5" t="s">
        <v>69</v>
      </c>
      <c r="H37" s="5" t="s">
        <v>18</v>
      </c>
      <c r="I37" s="5" t="s">
        <v>1258</v>
      </c>
      <c r="J37" s="5"/>
      <c r="K37" s="5" t="s">
        <v>19</v>
      </c>
      <c r="L37" s="5" t="s">
        <v>1273</v>
      </c>
      <c r="M37" s="10">
        <v>5</v>
      </c>
      <c r="N37" s="5" t="s">
        <v>20</v>
      </c>
      <c r="O37" s="5" t="s">
        <v>21</v>
      </c>
    </row>
    <row r="38" spans="1:15" x14ac:dyDescent="0.25">
      <c r="A38" s="4" t="str">
        <f>HYPERLINK("https://nddot-ixmultiasset.biprod.cloud/#/asset/inventory/nbibridges/5081", "09-116-17.0")</f>
        <v>09-116-17.0</v>
      </c>
      <c r="B38" s="5" t="s">
        <v>1164</v>
      </c>
      <c r="C38" s="5" t="s">
        <v>41</v>
      </c>
      <c r="D38" s="5" t="s">
        <v>1165</v>
      </c>
      <c r="E38" s="5" t="s">
        <v>15</v>
      </c>
      <c r="F38" s="5" t="s">
        <v>16</v>
      </c>
      <c r="G38" s="5" t="s">
        <v>585</v>
      </c>
      <c r="H38" s="5" t="s">
        <v>25</v>
      </c>
      <c r="I38" s="5" t="s">
        <v>1252</v>
      </c>
      <c r="J38" s="5"/>
      <c r="K38" s="5"/>
      <c r="L38" s="5" t="s">
        <v>1273</v>
      </c>
      <c r="M38" s="10">
        <v>5</v>
      </c>
      <c r="N38" s="5" t="s">
        <v>20</v>
      </c>
      <c r="O38" s="5" t="s">
        <v>21</v>
      </c>
    </row>
    <row r="39" spans="1:15" x14ac:dyDescent="0.25">
      <c r="A39" s="2" t="str">
        <f>HYPERLINK("https://nddot-ixmultiasset.biprod.cloud/#/asset/inventory/nbibridges/104", "09-116-18.1")</f>
        <v>09-116-18.1</v>
      </c>
      <c r="B39" s="3" t="s">
        <v>67</v>
      </c>
      <c r="C39" s="3" t="s">
        <v>41</v>
      </c>
      <c r="D39" s="3" t="s">
        <v>68</v>
      </c>
      <c r="E39" s="3" t="s">
        <v>15</v>
      </c>
      <c r="F39" s="3" t="s">
        <v>16</v>
      </c>
      <c r="G39" s="3" t="s">
        <v>69</v>
      </c>
      <c r="H39" s="3" t="s">
        <v>25</v>
      </c>
      <c r="I39" s="3" t="s">
        <v>1252</v>
      </c>
      <c r="J39" s="3"/>
      <c r="K39" s="3"/>
      <c r="L39" s="3" t="s">
        <v>1273</v>
      </c>
      <c r="M39" s="9">
        <v>5</v>
      </c>
      <c r="N39" s="3" t="s">
        <v>20</v>
      </c>
      <c r="O39" s="3" t="s">
        <v>21</v>
      </c>
    </row>
    <row r="40" spans="1:15" x14ac:dyDescent="0.25">
      <c r="A40" s="4" t="str">
        <f>HYPERLINK("https://nddot-ixmultiasset.biprod.cloud/#/asset/inventory/nbibridges/1230", "09-117-19.0")</f>
        <v>09-117-19.0</v>
      </c>
      <c r="B40" s="5" t="s">
        <v>406</v>
      </c>
      <c r="C40" s="5" t="s">
        <v>41</v>
      </c>
      <c r="D40" s="5" t="s">
        <v>68</v>
      </c>
      <c r="E40" s="5" t="s">
        <v>15</v>
      </c>
      <c r="F40" s="5" t="s">
        <v>16</v>
      </c>
      <c r="G40" s="5" t="s">
        <v>69</v>
      </c>
      <c r="H40" s="5" t="s">
        <v>25</v>
      </c>
      <c r="I40" s="5" t="s">
        <v>1282</v>
      </c>
      <c r="J40" s="5"/>
      <c r="K40" s="5" t="s">
        <v>19</v>
      </c>
      <c r="L40" s="5" t="s">
        <v>1273</v>
      </c>
      <c r="M40" s="10">
        <v>5</v>
      </c>
      <c r="N40" s="5" t="s">
        <v>20</v>
      </c>
      <c r="O40" s="5" t="s">
        <v>21</v>
      </c>
    </row>
    <row r="41" spans="1:15" x14ac:dyDescent="0.25">
      <c r="A41" s="4" t="str">
        <f>HYPERLINK("https://nddot-ixmultiasset.biprod.cloud/#/asset/inventory/nbibridges/1683", "09-117-20.0")</f>
        <v>09-117-20.0</v>
      </c>
      <c r="B41" s="5" t="s">
        <v>523</v>
      </c>
      <c r="C41" s="5" t="s">
        <v>41</v>
      </c>
      <c r="D41" s="5" t="s">
        <v>23</v>
      </c>
      <c r="E41" s="5" t="s">
        <v>15</v>
      </c>
      <c r="F41" s="5" t="s">
        <v>16</v>
      </c>
      <c r="G41" s="5" t="s">
        <v>69</v>
      </c>
      <c r="H41" s="5" t="s">
        <v>25</v>
      </c>
      <c r="I41" s="5" t="s">
        <v>1258</v>
      </c>
      <c r="J41" s="5"/>
      <c r="K41" s="5" t="s">
        <v>19</v>
      </c>
      <c r="L41" s="5" t="s">
        <v>1273</v>
      </c>
      <c r="M41" s="10">
        <v>5</v>
      </c>
      <c r="N41" s="5" t="s">
        <v>20</v>
      </c>
      <c r="O41" s="5" t="s">
        <v>21</v>
      </c>
    </row>
    <row r="42" spans="1:15" x14ac:dyDescent="0.25">
      <c r="A42" s="4" t="str">
        <f>HYPERLINK("https://nddot-ixmultiasset.biprod.cloud/#/asset/inventory/nbibridges/3268", "09-118-08.0")</f>
        <v>09-118-08.0</v>
      </c>
      <c r="B42" s="5" t="s">
        <v>831</v>
      </c>
      <c r="C42" s="5" t="s">
        <v>41</v>
      </c>
      <c r="D42" s="5" t="s">
        <v>42</v>
      </c>
      <c r="E42" s="5" t="s">
        <v>15</v>
      </c>
      <c r="F42" s="5" t="s">
        <v>16</v>
      </c>
      <c r="G42" s="5" t="s">
        <v>73</v>
      </c>
      <c r="H42" s="5" t="s">
        <v>25</v>
      </c>
      <c r="I42" s="5" t="s">
        <v>1276</v>
      </c>
      <c r="J42" s="5"/>
      <c r="K42" s="5" t="s">
        <v>19</v>
      </c>
      <c r="L42" s="5" t="s">
        <v>1273</v>
      </c>
      <c r="M42" s="10">
        <v>5</v>
      </c>
      <c r="N42" s="5" t="s">
        <v>121</v>
      </c>
      <c r="O42" s="5" t="s">
        <v>21</v>
      </c>
    </row>
    <row r="43" spans="1:15" x14ac:dyDescent="0.25">
      <c r="A43" s="4" t="str">
        <f>HYPERLINK("https://nddot-ixmultiasset.biprod.cloud/#/asset/inventory/nbibridges/3741", "09-118-10.0")</f>
        <v>09-118-10.0</v>
      </c>
      <c r="B43" s="5" t="s">
        <v>938</v>
      </c>
      <c r="C43" s="5" t="s">
        <v>41</v>
      </c>
      <c r="D43" s="5" t="s">
        <v>42</v>
      </c>
      <c r="E43" s="5" t="s">
        <v>15</v>
      </c>
      <c r="F43" s="5" t="s">
        <v>16</v>
      </c>
      <c r="G43" s="5" t="s">
        <v>178</v>
      </c>
      <c r="H43" s="5" t="s">
        <v>25</v>
      </c>
      <c r="I43" s="5" t="s">
        <v>1252</v>
      </c>
      <c r="J43" s="5"/>
      <c r="K43" s="5"/>
      <c r="L43" s="5" t="s">
        <v>1273</v>
      </c>
      <c r="M43" s="10">
        <v>5</v>
      </c>
      <c r="N43" s="5" t="s">
        <v>20</v>
      </c>
      <c r="O43" s="5" t="s">
        <v>21</v>
      </c>
    </row>
    <row r="44" spans="1:15" x14ac:dyDescent="0.25">
      <c r="A44" s="2" t="str">
        <f>HYPERLINK("https://nddot-ixmultiasset.biprod.cloud/#/asset/inventory/nbibridges/3931", "09-118-20.0")</f>
        <v>09-118-20.0</v>
      </c>
      <c r="B44" s="3" t="s">
        <v>968</v>
      </c>
      <c r="C44" s="3" t="s">
        <v>41</v>
      </c>
      <c r="D44" s="3" t="s">
        <v>68</v>
      </c>
      <c r="E44" s="3" t="s">
        <v>15</v>
      </c>
      <c r="F44" s="3" t="s">
        <v>16</v>
      </c>
      <c r="G44" s="3" t="s">
        <v>69</v>
      </c>
      <c r="H44" s="3" t="s">
        <v>18</v>
      </c>
      <c r="I44" s="3" t="s">
        <v>1258</v>
      </c>
      <c r="J44" s="3"/>
      <c r="K44" s="3" t="s">
        <v>19</v>
      </c>
      <c r="L44" s="3" t="s">
        <v>1285</v>
      </c>
      <c r="M44" s="9">
        <v>5</v>
      </c>
      <c r="N44" s="3" t="s">
        <v>20</v>
      </c>
      <c r="O44" s="3" t="s">
        <v>21</v>
      </c>
    </row>
    <row r="45" spans="1:15" x14ac:dyDescent="0.25">
      <c r="A45" s="4" t="str">
        <f>HYPERLINK("https://nddot-ixmultiasset.biprod.cloud/#/asset/inventory/nbibridges/4193", "09-118-20.1")</f>
        <v>09-118-20.1</v>
      </c>
      <c r="B45" s="5" t="s">
        <v>1008</v>
      </c>
      <c r="C45" s="5" t="s">
        <v>41</v>
      </c>
      <c r="D45" s="5" t="s">
        <v>68</v>
      </c>
      <c r="E45" s="5" t="s">
        <v>15</v>
      </c>
      <c r="F45" s="5" t="s">
        <v>16</v>
      </c>
      <c r="G45" s="5" t="s">
        <v>69</v>
      </c>
      <c r="H45" s="5" t="s">
        <v>25</v>
      </c>
      <c r="I45" s="5" t="s">
        <v>1258</v>
      </c>
      <c r="J45" s="5"/>
      <c r="K45" s="5" t="s">
        <v>19</v>
      </c>
      <c r="L45" s="5" t="s">
        <v>1285</v>
      </c>
      <c r="M45" s="10">
        <v>5</v>
      </c>
      <c r="N45" s="5" t="s">
        <v>20</v>
      </c>
      <c r="O45" s="5" t="s">
        <v>21</v>
      </c>
    </row>
    <row r="46" spans="1:15" x14ac:dyDescent="0.25">
      <c r="A46" s="2" t="str">
        <f>HYPERLINK("https://nddot-ixmultiasset.biprod.cloud/#/asset/inventory/nbibridges/5057", "09-119-15.0")</f>
        <v>09-119-15.0</v>
      </c>
      <c r="B46" s="3" t="s">
        <v>1159</v>
      </c>
      <c r="C46" s="3" t="s">
        <v>41</v>
      </c>
      <c r="D46" s="3" t="s">
        <v>42</v>
      </c>
      <c r="E46" s="3" t="s">
        <v>1160</v>
      </c>
      <c r="F46" s="3" t="s">
        <v>16</v>
      </c>
      <c r="G46" s="3" t="s">
        <v>181</v>
      </c>
      <c r="H46" s="3" t="s">
        <v>25</v>
      </c>
      <c r="I46" s="3" t="s">
        <v>1258</v>
      </c>
      <c r="J46" s="3"/>
      <c r="K46" s="3" t="s">
        <v>202</v>
      </c>
      <c r="L46" s="3" t="s">
        <v>1273</v>
      </c>
      <c r="M46" s="9">
        <v>5</v>
      </c>
      <c r="N46" s="3" t="s">
        <v>20</v>
      </c>
      <c r="O46" s="3" t="s">
        <v>21</v>
      </c>
    </row>
    <row r="47" spans="1:15" x14ac:dyDescent="0.25">
      <c r="A47" s="4" t="str">
        <f>HYPERLINK("https://nddot-ixmultiasset.biprod.cloud/#/asset/inventory/nbibridges/268", "09-120-16.0")</f>
        <v>09-120-16.0</v>
      </c>
      <c r="B47" s="5" t="s">
        <v>136</v>
      </c>
      <c r="C47" s="5" t="s">
        <v>41</v>
      </c>
      <c r="D47" s="5" t="s">
        <v>42</v>
      </c>
      <c r="E47" s="5" t="s">
        <v>15</v>
      </c>
      <c r="F47" s="5" t="s">
        <v>16</v>
      </c>
      <c r="G47" s="5" t="s">
        <v>106</v>
      </c>
      <c r="H47" s="5" t="s">
        <v>25</v>
      </c>
      <c r="I47" s="5" t="s">
        <v>1277</v>
      </c>
      <c r="J47" s="5"/>
      <c r="K47" s="5" t="s">
        <v>19</v>
      </c>
      <c r="L47" s="5" t="s">
        <v>1273</v>
      </c>
      <c r="M47" s="10">
        <v>5</v>
      </c>
      <c r="N47" s="5" t="s">
        <v>20</v>
      </c>
      <c r="O47" s="5" t="s">
        <v>21</v>
      </c>
    </row>
    <row r="48" spans="1:15" x14ac:dyDescent="0.25">
      <c r="A48" s="4" t="str">
        <f>HYPERLINK("https://nddot-ixmultiasset.biprod.cloud/#/asset/inventory/nbibridges/595", "09-120-21.0")</f>
        <v>09-120-21.0</v>
      </c>
      <c r="B48" s="5" t="s">
        <v>236</v>
      </c>
      <c r="C48" s="5" t="s">
        <v>41</v>
      </c>
      <c r="D48" s="5" t="s">
        <v>68</v>
      </c>
      <c r="E48" s="5" t="s">
        <v>15</v>
      </c>
      <c r="F48" s="5" t="s">
        <v>16</v>
      </c>
      <c r="G48" s="5" t="s">
        <v>119</v>
      </c>
      <c r="H48" s="5" t="s">
        <v>25</v>
      </c>
      <c r="I48" s="5" t="s">
        <v>1276</v>
      </c>
      <c r="J48" s="5"/>
      <c r="K48" s="5"/>
      <c r="L48" s="5" t="s">
        <v>1273</v>
      </c>
      <c r="M48" s="10">
        <v>5</v>
      </c>
      <c r="N48" s="5" t="s">
        <v>20</v>
      </c>
      <c r="O48" s="5" t="s">
        <v>21</v>
      </c>
    </row>
    <row r="49" spans="1:15" x14ac:dyDescent="0.25">
      <c r="A49" s="4" t="str">
        <f>HYPERLINK("https://nddot-ixmultiasset.biprod.cloud/#/asset/inventory/nbibridges/2483", "09-121-17.0")</f>
        <v>09-121-17.0</v>
      </c>
      <c r="B49" s="5" t="s">
        <v>691</v>
      </c>
      <c r="C49" s="5" t="s">
        <v>41</v>
      </c>
      <c r="D49" s="5" t="s">
        <v>42</v>
      </c>
      <c r="E49" s="5" t="s">
        <v>15</v>
      </c>
      <c r="F49" s="5" t="s">
        <v>16</v>
      </c>
      <c r="G49" s="5" t="s">
        <v>115</v>
      </c>
      <c r="H49" s="5" t="s">
        <v>25</v>
      </c>
      <c r="I49" s="5" t="s">
        <v>1262</v>
      </c>
      <c r="J49" s="5"/>
      <c r="K49" s="5"/>
      <c r="L49" s="5" t="s">
        <v>1273</v>
      </c>
      <c r="M49" s="10">
        <v>5</v>
      </c>
      <c r="N49" s="5" t="s">
        <v>20</v>
      </c>
      <c r="O49" s="5" t="s">
        <v>21</v>
      </c>
    </row>
    <row r="50" spans="1:15" x14ac:dyDescent="0.25">
      <c r="A50" s="4" t="str">
        <f>HYPERLINK("https://nddot-ixmultiasset.biprod.cloud/#/asset/inventory/nbibridges/4096", "09-122-16.1")</f>
        <v>09-122-16.1</v>
      </c>
      <c r="B50" s="5" t="s">
        <v>998</v>
      </c>
      <c r="C50" s="5" t="s">
        <v>41</v>
      </c>
      <c r="D50" s="5" t="s">
        <v>42</v>
      </c>
      <c r="E50" s="5" t="s">
        <v>15</v>
      </c>
      <c r="F50" s="5" t="s">
        <v>16</v>
      </c>
      <c r="G50" s="5" t="s">
        <v>73</v>
      </c>
      <c r="H50" s="5" t="s">
        <v>18</v>
      </c>
      <c r="I50" s="5" t="s">
        <v>1277</v>
      </c>
      <c r="J50" s="5"/>
      <c r="K50" s="5"/>
      <c r="L50" s="5" t="s">
        <v>1273</v>
      </c>
      <c r="M50" s="10">
        <v>5</v>
      </c>
      <c r="N50" s="5" t="s">
        <v>20</v>
      </c>
      <c r="O50" s="5" t="s">
        <v>21</v>
      </c>
    </row>
    <row r="51" spans="1:15" x14ac:dyDescent="0.25">
      <c r="A51" s="2" t="str">
        <f>HYPERLINK("https://nddot-ixmultiasset.biprod.cloud/#/asset/inventory/nbibridges/4536", "09-122-23.0")</f>
        <v>09-122-23.0</v>
      </c>
      <c r="B51" s="3" t="s">
        <v>1071</v>
      </c>
      <c r="C51" s="3" t="s">
        <v>41</v>
      </c>
      <c r="D51" s="3" t="s">
        <v>68</v>
      </c>
      <c r="E51" s="3" t="s">
        <v>15</v>
      </c>
      <c r="F51" s="3" t="s">
        <v>16</v>
      </c>
      <c r="G51" s="3" t="s">
        <v>164</v>
      </c>
      <c r="H51" s="3" t="s">
        <v>25</v>
      </c>
      <c r="I51" s="3" t="s">
        <v>1252</v>
      </c>
      <c r="J51" s="3"/>
      <c r="K51" s="3"/>
      <c r="L51" s="3" t="s">
        <v>1273</v>
      </c>
      <c r="M51" s="9">
        <v>5</v>
      </c>
      <c r="N51" s="3" t="s">
        <v>20</v>
      </c>
      <c r="O51" s="3" t="s">
        <v>21</v>
      </c>
    </row>
    <row r="52" spans="1:15" x14ac:dyDescent="0.25">
      <c r="A52" s="2" t="str">
        <f>HYPERLINK("https://nddot-ixmultiasset.biprod.cloud/#/asset/inventory/nbibridges/68", "09-125-16.0")</f>
        <v>09-125-16.0</v>
      </c>
      <c r="B52" s="3" t="s">
        <v>40</v>
      </c>
      <c r="C52" s="3" t="s">
        <v>41</v>
      </c>
      <c r="D52" s="3" t="s">
        <v>42</v>
      </c>
      <c r="E52" s="3" t="s">
        <v>15</v>
      </c>
      <c r="F52" s="3" t="s">
        <v>16</v>
      </c>
      <c r="G52" s="3" t="s">
        <v>43</v>
      </c>
      <c r="H52" s="3" t="s">
        <v>25</v>
      </c>
      <c r="I52" s="3" t="s">
        <v>1258</v>
      </c>
      <c r="J52" s="3"/>
      <c r="K52" s="3"/>
      <c r="L52" s="3" t="s">
        <v>1273</v>
      </c>
      <c r="M52" s="9">
        <v>5</v>
      </c>
      <c r="N52" s="3" t="s">
        <v>20</v>
      </c>
      <c r="O52" s="3" t="s">
        <v>21</v>
      </c>
    </row>
    <row r="53" spans="1:15" x14ac:dyDescent="0.25">
      <c r="A53" s="4" t="str">
        <f>HYPERLINK("https://nddot-ixmultiasset.biprod.cloud/#/asset/inventory/nbibridges/2304", "09-126-17.0")</f>
        <v>09-126-17.0</v>
      </c>
      <c r="B53" s="5" t="s">
        <v>657</v>
      </c>
      <c r="C53" s="5" t="s">
        <v>41</v>
      </c>
      <c r="D53" s="5" t="s">
        <v>42</v>
      </c>
      <c r="E53" s="5" t="s">
        <v>15</v>
      </c>
      <c r="F53" s="5" t="s">
        <v>16</v>
      </c>
      <c r="G53" s="5" t="s">
        <v>71</v>
      </c>
      <c r="H53" s="5" t="s">
        <v>25</v>
      </c>
      <c r="I53" s="5" t="s">
        <v>1277</v>
      </c>
      <c r="J53" s="5"/>
      <c r="K53" s="5"/>
      <c r="L53" s="5" t="s">
        <v>1273</v>
      </c>
      <c r="M53" s="10">
        <v>5</v>
      </c>
      <c r="N53" s="5" t="s">
        <v>20</v>
      </c>
      <c r="O53" s="5" t="s">
        <v>21</v>
      </c>
    </row>
    <row r="54" spans="1:15" x14ac:dyDescent="0.25">
      <c r="A54" s="2" t="str">
        <f>HYPERLINK("https://nddot-ixmultiasset.biprod.cloud/#/asset/inventory/nbibridges/2724", "09-126-18.0")</f>
        <v>09-126-18.0</v>
      </c>
      <c r="B54" s="3" t="s">
        <v>738</v>
      </c>
      <c r="C54" s="3" t="s">
        <v>41</v>
      </c>
      <c r="D54" s="3" t="s">
        <v>42</v>
      </c>
      <c r="E54" s="3" t="s">
        <v>15</v>
      </c>
      <c r="F54" s="3" t="s">
        <v>16</v>
      </c>
      <c r="G54" s="3" t="s">
        <v>140</v>
      </c>
      <c r="H54" s="3" t="s">
        <v>25</v>
      </c>
      <c r="I54" s="3" t="s">
        <v>1277</v>
      </c>
      <c r="J54" s="3"/>
      <c r="K54" s="3" t="s">
        <v>19</v>
      </c>
      <c r="L54" s="3" t="s">
        <v>1273</v>
      </c>
      <c r="M54" s="9">
        <v>5</v>
      </c>
      <c r="N54" s="3" t="s">
        <v>20</v>
      </c>
      <c r="O54" s="3" t="s">
        <v>21</v>
      </c>
    </row>
    <row r="55" spans="1:15" x14ac:dyDescent="0.25">
      <c r="A55" s="2" t="str">
        <f>HYPERLINK("https://nddot-ixmultiasset.biprod.cloud/#/asset/inventory/nbibridges/2804", "09-126-19.0")</f>
        <v>09-126-19.0</v>
      </c>
      <c r="B55" s="3" t="s">
        <v>752</v>
      </c>
      <c r="C55" s="3" t="s">
        <v>41</v>
      </c>
      <c r="D55" s="3" t="s">
        <v>149</v>
      </c>
      <c r="E55" s="3" t="s">
        <v>15</v>
      </c>
      <c r="F55" s="3" t="s">
        <v>16</v>
      </c>
      <c r="G55" s="3" t="s">
        <v>162</v>
      </c>
      <c r="H55" s="3" t="s">
        <v>25</v>
      </c>
      <c r="I55" s="3" t="s">
        <v>1252</v>
      </c>
      <c r="J55" s="3"/>
      <c r="K55" s="3"/>
      <c r="L55" s="3" t="s">
        <v>1273</v>
      </c>
      <c r="M55" s="9">
        <v>5</v>
      </c>
      <c r="N55" s="3" t="s">
        <v>20</v>
      </c>
      <c r="O55" s="3" t="s">
        <v>21</v>
      </c>
    </row>
    <row r="56" spans="1:15" x14ac:dyDescent="0.25">
      <c r="A56" s="4" t="str">
        <f>HYPERLINK("https://nddot-ixmultiasset.biprod.cloud/#/asset/inventory/nbibridges/2977", "09-126-25.0")</f>
        <v>09-126-25.0</v>
      </c>
      <c r="B56" s="5" t="s">
        <v>787</v>
      </c>
      <c r="C56" s="5" t="s">
        <v>41</v>
      </c>
      <c r="D56" s="5" t="s">
        <v>68</v>
      </c>
      <c r="E56" s="5" t="s">
        <v>15</v>
      </c>
      <c r="F56" s="5" t="s">
        <v>16</v>
      </c>
      <c r="G56" s="5" t="s">
        <v>43</v>
      </c>
      <c r="H56" s="5" t="s">
        <v>18</v>
      </c>
      <c r="I56" s="5" t="s">
        <v>1258</v>
      </c>
      <c r="J56" s="5"/>
      <c r="K56" s="5" t="s">
        <v>19</v>
      </c>
      <c r="L56" s="5" t="s">
        <v>1273</v>
      </c>
      <c r="M56" s="10">
        <v>5</v>
      </c>
      <c r="N56" s="5" t="s">
        <v>20</v>
      </c>
      <c r="O56" s="5" t="s">
        <v>21</v>
      </c>
    </row>
    <row r="57" spans="1:15" x14ac:dyDescent="0.25">
      <c r="A57" s="2" t="str">
        <f>HYPERLINK("https://nddot-ixmultiasset.biprod.cloud/#/asset/inventory/nbibridges/1869", "09-128-19.0")</f>
        <v>09-128-19.0</v>
      </c>
      <c r="B57" s="3" t="s">
        <v>582</v>
      </c>
      <c r="C57" s="3" t="s">
        <v>41</v>
      </c>
      <c r="D57" s="3" t="s">
        <v>42</v>
      </c>
      <c r="E57" s="3" t="s">
        <v>15</v>
      </c>
      <c r="F57" s="3" t="s">
        <v>16</v>
      </c>
      <c r="G57" s="3" t="s">
        <v>56</v>
      </c>
      <c r="H57" s="3" t="s">
        <v>25</v>
      </c>
      <c r="I57" s="3" t="s">
        <v>1258</v>
      </c>
      <c r="J57" s="3"/>
      <c r="K57" s="3"/>
      <c r="L57" s="3" t="s">
        <v>1273</v>
      </c>
      <c r="M57" s="9">
        <v>5</v>
      </c>
      <c r="N57" s="3" t="s">
        <v>20</v>
      </c>
      <c r="O57" s="3" t="s">
        <v>21</v>
      </c>
    </row>
    <row r="58" spans="1:15" x14ac:dyDescent="0.25">
      <c r="A58" s="4" t="str">
        <f>HYPERLINK("https://nddot-ixmultiasset.biprod.cloud/#/asset/inventory/nbibridges/803", "09-131-19.0")</f>
        <v>09-131-19.0</v>
      </c>
      <c r="B58" s="5" t="s">
        <v>279</v>
      </c>
      <c r="C58" s="5" t="s">
        <v>41</v>
      </c>
      <c r="D58" s="5" t="s">
        <v>42</v>
      </c>
      <c r="E58" s="5" t="s">
        <v>15</v>
      </c>
      <c r="F58" s="5" t="s">
        <v>16</v>
      </c>
      <c r="G58" s="5" t="s">
        <v>29</v>
      </c>
      <c r="H58" s="5" t="s">
        <v>25</v>
      </c>
      <c r="I58" s="5" t="s">
        <v>1262</v>
      </c>
      <c r="J58" s="5"/>
      <c r="K58" s="5"/>
      <c r="L58" s="5" t="s">
        <v>1273</v>
      </c>
      <c r="M58" s="10">
        <v>5</v>
      </c>
      <c r="N58" s="5" t="s">
        <v>20</v>
      </c>
      <c r="O58" s="5" t="s">
        <v>21</v>
      </c>
    </row>
    <row r="59" spans="1:15" x14ac:dyDescent="0.25">
      <c r="A59" s="2" t="str">
        <f>HYPERLINK("https://nddot-ixmultiasset.biprod.cloud/#/asset/inventory/nbibridges/1258", "09-131-21.0")</f>
        <v>09-131-21.0</v>
      </c>
      <c r="B59" s="3" t="s">
        <v>410</v>
      </c>
      <c r="C59" s="3" t="s">
        <v>41</v>
      </c>
      <c r="D59" s="3" t="s">
        <v>23</v>
      </c>
      <c r="E59" s="3" t="s">
        <v>15</v>
      </c>
      <c r="F59" s="3" t="s">
        <v>16</v>
      </c>
      <c r="G59" s="3" t="s">
        <v>411</v>
      </c>
      <c r="H59" s="3" t="s">
        <v>25</v>
      </c>
      <c r="I59" s="3" t="s">
        <v>1275</v>
      </c>
      <c r="J59" s="3"/>
      <c r="K59" s="3" t="s">
        <v>202</v>
      </c>
      <c r="L59" s="3" t="s">
        <v>1273</v>
      </c>
      <c r="M59" s="9">
        <v>5</v>
      </c>
      <c r="N59" s="3" t="s">
        <v>121</v>
      </c>
      <c r="O59" s="3" t="s">
        <v>21</v>
      </c>
    </row>
    <row r="60" spans="1:15" x14ac:dyDescent="0.25">
      <c r="A60" s="2" t="str">
        <f>HYPERLINK("https://nddot-ixmultiasset.biprod.cloud/#/asset/inventory/nbibridges/2525", "09-132-19.1")</f>
        <v>09-132-19.1</v>
      </c>
      <c r="B60" s="3" t="s">
        <v>698</v>
      </c>
      <c r="C60" s="3" t="s">
        <v>41</v>
      </c>
      <c r="D60" s="3" t="s">
        <v>86</v>
      </c>
      <c r="E60" s="3" t="s">
        <v>15</v>
      </c>
      <c r="F60" s="3" t="s">
        <v>16</v>
      </c>
      <c r="G60" s="3" t="s">
        <v>585</v>
      </c>
      <c r="H60" s="3" t="s">
        <v>25</v>
      </c>
      <c r="I60" s="3" t="s">
        <v>1275</v>
      </c>
      <c r="J60" s="3"/>
      <c r="K60" s="3"/>
      <c r="L60" s="3" t="s">
        <v>1273</v>
      </c>
      <c r="M60" s="9">
        <v>5</v>
      </c>
      <c r="N60" s="3" t="s">
        <v>20</v>
      </c>
      <c r="O60" s="3" t="s">
        <v>21</v>
      </c>
    </row>
    <row r="61" spans="1:15" x14ac:dyDescent="0.25">
      <c r="A61" s="4" t="str">
        <f>HYPERLINK("https://nddot-ixmultiasset.biprod.cloud/#/asset/inventory/nbibridges/146", "09-132-19.2")</f>
        <v>09-132-19.2</v>
      </c>
      <c r="B61" s="5" t="s">
        <v>85</v>
      </c>
      <c r="C61" s="5" t="s">
        <v>41</v>
      </c>
      <c r="D61" s="5" t="s">
        <v>86</v>
      </c>
      <c r="E61" s="5" t="s">
        <v>15</v>
      </c>
      <c r="F61" s="5" t="s">
        <v>16</v>
      </c>
      <c r="G61" s="5" t="s">
        <v>87</v>
      </c>
      <c r="H61" s="5" t="s">
        <v>25</v>
      </c>
      <c r="I61" s="5" t="s">
        <v>1258</v>
      </c>
      <c r="J61" s="5"/>
      <c r="K61" s="5" t="s">
        <v>19</v>
      </c>
      <c r="L61" s="5" t="s">
        <v>1273</v>
      </c>
      <c r="M61" s="10">
        <v>5</v>
      </c>
      <c r="N61" s="5" t="s">
        <v>20</v>
      </c>
      <c r="O61" s="5" t="s">
        <v>21</v>
      </c>
    </row>
    <row r="62" spans="1:15" x14ac:dyDescent="0.25">
      <c r="A62" s="4" t="str">
        <f>HYPERLINK("https://nddot-ixmultiasset.biprod.cloud/#/asset/inventory/nbibridges/1775", "09-133-18.1")</f>
        <v>09-133-18.1</v>
      </c>
      <c r="B62" s="5" t="s">
        <v>555</v>
      </c>
      <c r="C62" s="5" t="s">
        <v>41</v>
      </c>
      <c r="D62" s="5" t="s">
        <v>42</v>
      </c>
      <c r="E62" s="5" t="s">
        <v>15</v>
      </c>
      <c r="F62" s="5" t="s">
        <v>16</v>
      </c>
      <c r="G62" s="5" t="s">
        <v>398</v>
      </c>
      <c r="H62" s="5" t="s">
        <v>25</v>
      </c>
      <c r="I62" s="5" t="s">
        <v>1262</v>
      </c>
      <c r="J62" s="5"/>
      <c r="K62" s="5"/>
      <c r="L62" s="5" t="s">
        <v>1273</v>
      </c>
      <c r="M62" s="10">
        <v>5</v>
      </c>
      <c r="N62" s="5" t="s">
        <v>20</v>
      </c>
      <c r="O62" s="5" t="s">
        <v>21</v>
      </c>
    </row>
    <row r="63" spans="1:15" x14ac:dyDescent="0.25">
      <c r="A63" s="4" t="str">
        <f>HYPERLINK("https://nddot-ixmultiasset.biprod.cloud/#/asset/inventory/nbibridges/4072", "09-140-20.0")</f>
        <v>09-140-20.0</v>
      </c>
      <c r="B63" s="5" t="s">
        <v>993</v>
      </c>
      <c r="C63" s="5" t="s">
        <v>41</v>
      </c>
      <c r="D63" s="5" t="s">
        <v>23</v>
      </c>
      <c r="E63" s="5" t="s">
        <v>15</v>
      </c>
      <c r="F63" s="5" t="s">
        <v>16</v>
      </c>
      <c r="G63" s="5" t="s">
        <v>222</v>
      </c>
      <c r="H63" s="5" t="s">
        <v>18</v>
      </c>
      <c r="I63" s="5" t="s">
        <v>1258</v>
      </c>
      <c r="J63" s="5"/>
      <c r="K63" s="5" t="s">
        <v>19</v>
      </c>
      <c r="L63" s="5" t="s">
        <v>1273</v>
      </c>
      <c r="M63" s="10">
        <v>5</v>
      </c>
      <c r="N63" s="5" t="s">
        <v>20</v>
      </c>
      <c r="O63" s="5" t="s">
        <v>21</v>
      </c>
    </row>
    <row r="64" spans="1:15" x14ac:dyDescent="0.25">
      <c r="A64" s="4" t="str">
        <f>HYPERLINK("https://nddot-ixmultiasset.biprod.cloud/#/asset/inventory/nbibridges/1727", "47-127-18.0")</f>
        <v>47-127-18.0</v>
      </c>
      <c r="B64" s="5" t="s">
        <v>534</v>
      </c>
      <c r="C64" s="5" t="s">
        <v>63</v>
      </c>
      <c r="D64" s="5" t="s">
        <v>64</v>
      </c>
      <c r="E64" s="5" t="s">
        <v>15</v>
      </c>
      <c r="F64" s="5" t="s">
        <v>16</v>
      </c>
      <c r="G64" s="5" t="s">
        <v>43</v>
      </c>
      <c r="H64" s="5" t="s">
        <v>18</v>
      </c>
      <c r="I64" s="5" t="s">
        <v>1282</v>
      </c>
      <c r="J64" s="5"/>
      <c r="K64" s="5" t="s">
        <v>202</v>
      </c>
      <c r="L64" s="5" t="s">
        <v>1273</v>
      </c>
      <c r="M64" s="10">
        <v>5</v>
      </c>
      <c r="N64" s="5" t="s">
        <v>20</v>
      </c>
      <c r="O64" s="5" t="s">
        <v>21</v>
      </c>
    </row>
    <row r="65" spans="1:15" x14ac:dyDescent="0.25">
      <c r="A65" s="2" t="str">
        <f>HYPERLINK("https://nddot-ixmultiasset.biprod.cloud/#/asset/inventory/nbibridges/3521", "09-111-39.0")</f>
        <v>09-111-39.0</v>
      </c>
      <c r="B65" s="3" t="s">
        <v>893</v>
      </c>
      <c r="C65" s="3" t="s">
        <v>41</v>
      </c>
      <c r="D65" s="3" t="s">
        <v>48</v>
      </c>
      <c r="E65" s="3" t="s">
        <v>15</v>
      </c>
      <c r="F65" s="3" t="s">
        <v>16</v>
      </c>
      <c r="G65" s="3" t="s">
        <v>181</v>
      </c>
      <c r="H65" s="3" t="s">
        <v>25</v>
      </c>
      <c r="I65" s="3" t="s">
        <v>1282</v>
      </c>
      <c r="J65" s="3"/>
      <c r="K65" s="3"/>
      <c r="L65" s="3" t="s">
        <v>1251</v>
      </c>
      <c r="M65" s="9">
        <v>6</v>
      </c>
      <c r="N65" s="3" t="s">
        <v>121</v>
      </c>
      <c r="O65" s="3" t="s">
        <v>21</v>
      </c>
    </row>
    <row r="66" spans="1:15" x14ac:dyDescent="0.25">
      <c r="A66" s="4" t="str">
        <f>HYPERLINK("https://nddot-ixmultiasset.biprod.cloud/#/asset/inventory/nbibridges/1061", "09-128-35.0")</f>
        <v>09-128-35.0</v>
      </c>
      <c r="B66" s="5" t="s">
        <v>362</v>
      </c>
      <c r="C66" s="5" t="s">
        <v>41</v>
      </c>
      <c r="D66" s="5" t="s">
        <v>363</v>
      </c>
      <c r="E66" s="5" t="s">
        <v>15</v>
      </c>
      <c r="F66" s="5" t="s">
        <v>16</v>
      </c>
      <c r="G66" s="5" t="s">
        <v>49</v>
      </c>
      <c r="H66" s="5" t="s">
        <v>25</v>
      </c>
      <c r="I66" s="5" t="s">
        <v>1252</v>
      </c>
      <c r="J66" s="5"/>
      <c r="K66" s="5"/>
      <c r="L66" s="5" t="s">
        <v>1251</v>
      </c>
      <c r="M66" s="10">
        <v>6</v>
      </c>
      <c r="N66" s="5" t="s">
        <v>20</v>
      </c>
      <c r="O66" s="5" t="s">
        <v>21</v>
      </c>
    </row>
    <row r="67" spans="1:15" x14ac:dyDescent="0.25">
      <c r="A67" s="4" t="str">
        <f>HYPERLINK("https://nddot-ixmultiasset.biprod.cloud/#/asset/inventory/nbibridges/933", "09-132-39.0")</f>
        <v>09-132-39.0</v>
      </c>
      <c r="B67" s="5" t="s">
        <v>316</v>
      </c>
      <c r="C67" s="5" t="s">
        <v>41</v>
      </c>
      <c r="D67" s="5" t="s">
        <v>283</v>
      </c>
      <c r="E67" s="5" t="s">
        <v>15</v>
      </c>
      <c r="F67" s="5" t="s">
        <v>16</v>
      </c>
      <c r="G67" s="5" t="s">
        <v>317</v>
      </c>
      <c r="H67" s="5" t="s">
        <v>25</v>
      </c>
      <c r="I67" s="5" t="s">
        <v>1252</v>
      </c>
      <c r="J67" s="5"/>
      <c r="K67" s="5"/>
      <c r="L67" s="5" t="s">
        <v>1251</v>
      </c>
      <c r="M67" s="10">
        <v>6</v>
      </c>
      <c r="N67" s="5" t="s">
        <v>20</v>
      </c>
      <c r="O67" s="5" t="s">
        <v>21</v>
      </c>
    </row>
    <row r="68" spans="1:15" x14ac:dyDescent="0.25">
      <c r="A68" s="4" t="str">
        <f>HYPERLINK("https://nddot-ixmultiasset.biprod.cloud/#/asset/inventory/nbibridges/1889", "09-133-21.0")</f>
        <v>09-133-21.0</v>
      </c>
      <c r="B68" s="5" t="s">
        <v>589</v>
      </c>
      <c r="C68" s="5" t="s">
        <v>41</v>
      </c>
      <c r="D68" s="5" t="s">
        <v>527</v>
      </c>
      <c r="E68" s="5" t="s">
        <v>15</v>
      </c>
      <c r="F68" s="5" t="s">
        <v>16</v>
      </c>
      <c r="G68" s="5" t="s">
        <v>183</v>
      </c>
      <c r="H68" s="5" t="s">
        <v>25</v>
      </c>
      <c r="I68" s="5" t="s">
        <v>1282</v>
      </c>
      <c r="J68" s="5"/>
      <c r="K68" s="5"/>
      <c r="L68" s="5" t="s">
        <v>1251</v>
      </c>
      <c r="M68" s="10">
        <v>6</v>
      </c>
      <c r="N68" s="5" t="s">
        <v>20</v>
      </c>
      <c r="O68" s="5" t="s">
        <v>21</v>
      </c>
    </row>
    <row r="69" spans="1:15" x14ac:dyDescent="0.25">
      <c r="A69" s="2" t="str">
        <f>HYPERLINK("https://nddot-ixmultiasset.biprod.cloud/#/asset/inventory/nbibridges/266", "09-133-26.0")</f>
        <v>09-133-26.0</v>
      </c>
      <c r="B69" s="3" t="s">
        <v>134</v>
      </c>
      <c r="C69" s="3" t="s">
        <v>41</v>
      </c>
      <c r="D69" s="3" t="s">
        <v>135</v>
      </c>
      <c r="E69" s="3" t="s">
        <v>15</v>
      </c>
      <c r="F69" s="3" t="s">
        <v>16</v>
      </c>
      <c r="G69" s="3" t="s">
        <v>31</v>
      </c>
      <c r="H69" s="3" t="s">
        <v>25</v>
      </c>
      <c r="I69" s="3" t="s">
        <v>1258</v>
      </c>
      <c r="J69" s="3"/>
      <c r="K69" s="3"/>
      <c r="L69" s="3" t="s">
        <v>1251</v>
      </c>
      <c r="M69" s="9">
        <v>6</v>
      </c>
      <c r="N69" s="3" t="s">
        <v>20</v>
      </c>
      <c r="O69" s="3" t="s">
        <v>21</v>
      </c>
    </row>
    <row r="70" spans="1:15" x14ac:dyDescent="0.25">
      <c r="A70" s="2" t="str">
        <f>HYPERLINK("https://nddot-ixmultiasset.biprod.cloud/#/asset/inventory/nbibridges/1707", "09-134-21.0")</f>
        <v>09-134-21.0</v>
      </c>
      <c r="B70" s="3" t="s">
        <v>526</v>
      </c>
      <c r="C70" s="3" t="s">
        <v>41</v>
      </c>
      <c r="D70" s="3" t="s">
        <v>527</v>
      </c>
      <c r="E70" s="3" t="s">
        <v>15</v>
      </c>
      <c r="F70" s="3" t="s">
        <v>16</v>
      </c>
      <c r="G70" s="3" t="s">
        <v>338</v>
      </c>
      <c r="H70" s="3" t="s">
        <v>25</v>
      </c>
      <c r="I70" s="3" t="s">
        <v>1282</v>
      </c>
      <c r="J70" s="3"/>
      <c r="K70" s="3"/>
      <c r="L70" s="3" t="s">
        <v>1251</v>
      </c>
      <c r="M70" s="9">
        <v>6</v>
      </c>
      <c r="N70" s="3" t="s">
        <v>20</v>
      </c>
      <c r="O70" s="3" t="s">
        <v>21</v>
      </c>
    </row>
    <row r="71" spans="1:15" x14ac:dyDescent="0.25">
      <c r="A71" s="4" t="str">
        <f>HYPERLINK("https://nddot-ixmultiasset.biprod.cloud/#/asset/inventory/nbibridges/2222", "09-135-24.0")</f>
        <v>09-135-24.0</v>
      </c>
      <c r="B71" s="5" t="s">
        <v>641</v>
      </c>
      <c r="C71" s="5" t="s">
        <v>41</v>
      </c>
      <c r="D71" s="5" t="s">
        <v>642</v>
      </c>
      <c r="E71" s="5" t="s">
        <v>643</v>
      </c>
      <c r="F71" s="5" t="s">
        <v>16</v>
      </c>
      <c r="G71" s="5" t="s">
        <v>644</v>
      </c>
      <c r="H71" s="5" t="s">
        <v>25</v>
      </c>
      <c r="I71" s="5" t="s">
        <v>1282</v>
      </c>
      <c r="J71" s="5"/>
      <c r="K71" s="5" t="s">
        <v>120</v>
      </c>
      <c r="L71" s="5" t="s">
        <v>1251</v>
      </c>
      <c r="M71" s="10">
        <v>6</v>
      </c>
      <c r="N71" s="5" t="s">
        <v>20</v>
      </c>
      <c r="O71" s="5" t="s">
        <v>21</v>
      </c>
    </row>
    <row r="72" spans="1:15" x14ac:dyDescent="0.25">
      <c r="A72" s="4" t="str">
        <f>HYPERLINK("https://nddot-ixmultiasset.biprod.cloud/#/asset/inventory/nbibridges/191", "09-135-42.0")</f>
        <v>09-135-42.0</v>
      </c>
      <c r="B72" s="5" t="s">
        <v>101</v>
      </c>
      <c r="C72" s="5" t="s">
        <v>41</v>
      </c>
      <c r="D72" s="5" t="s">
        <v>102</v>
      </c>
      <c r="E72" s="5" t="s">
        <v>15</v>
      </c>
      <c r="F72" s="5" t="s">
        <v>16</v>
      </c>
      <c r="G72" s="5" t="s">
        <v>103</v>
      </c>
      <c r="H72" s="5" t="s">
        <v>25</v>
      </c>
      <c r="I72" s="5" t="s">
        <v>1276</v>
      </c>
      <c r="J72" s="5"/>
      <c r="K72" s="5"/>
      <c r="L72" s="5" t="s">
        <v>1251</v>
      </c>
      <c r="M72" s="10">
        <v>6</v>
      </c>
      <c r="N72" s="5" t="s">
        <v>20</v>
      </c>
      <c r="O72" s="5" t="s">
        <v>21</v>
      </c>
    </row>
    <row r="73" spans="1:15" x14ac:dyDescent="0.25">
      <c r="A73" s="4" t="str">
        <f>HYPERLINK("https://nddot-ixmultiasset.biprod.cloud/#/asset/inventory/nbibridges/5143", "09-136-19.1")</f>
        <v>09-136-19.1</v>
      </c>
      <c r="B73" s="5" t="s">
        <v>1194</v>
      </c>
      <c r="C73" s="5" t="s">
        <v>41</v>
      </c>
      <c r="D73" s="5" t="s">
        <v>1195</v>
      </c>
      <c r="E73" s="5" t="s">
        <v>1196</v>
      </c>
      <c r="F73" s="5" t="s">
        <v>16</v>
      </c>
      <c r="G73" s="5" t="s">
        <v>313</v>
      </c>
      <c r="H73" s="5" t="s">
        <v>25</v>
      </c>
      <c r="I73" s="5" t="s">
        <v>1252</v>
      </c>
      <c r="J73" s="5"/>
      <c r="K73" s="5"/>
      <c r="L73" s="5" t="s">
        <v>1251</v>
      </c>
      <c r="M73" s="10">
        <v>6</v>
      </c>
      <c r="N73" s="5" t="s">
        <v>20</v>
      </c>
      <c r="O73" s="5" t="s">
        <v>21</v>
      </c>
    </row>
    <row r="74" spans="1:15" x14ac:dyDescent="0.25">
      <c r="A74" s="2" t="str">
        <f>HYPERLINK("https://nddot-ixmultiasset.biprod.cloud/#/asset/inventory/nbibridges/1514", "09-136-22.0")</f>
        <v>09-136-22.0</v>
      </c>
      <c r="B74" s="3" t="s">
        <v>472</v>
      </c>
      <c r="C74" s="3" t="s">
        <v>41</v>
      </c>
      <c r="D74" s="3" t="s">
        <v>48</v>
      </c>
      <c r="E74" s="3" t="s">
        <v>15</v>
      </c>
      <c r="F74" s="3" t="s">
        <v>16</v>
      </c>
      <c r="G74" s="3" t="s">
        <v>473</v>
      </c>
      <c r="H74" s="3" t="s">
        <v>18</v>
      </c>
      <c r="I74" s="3" t="s">
        <v>1258</v>
      </c>
      <c r="J74" s="3"/>
      <c r="K74" s="3" t="s">
        <v>19</v>
      </c>
      <c r="L74" s="3" t="s">
        <v>1251</v>
      </c>
      <c r="M74" s="9">
        <v>6</v>
      </c>
      <c r="N74" s="3" t="s">
        <v>20</v>
      </c>
      <c r="O74" s="3" t="s">
        <v>21</v>
      </c>
    </row>
    <row r="75" spans="1:15" x14ac:dyDescent="0.25">
      <c r="A75" s="4" t="str">
        <f>HYPERLINK("https://nddot-ixmultiasset.biprod.cloud/#/asset/inventory/nbibridges/2397", "09-136-23.1")</f>
        <v>09-136-23.1</v>
      </c>
      <c r="B75" s="5" t="s">
        <v>675</v>
      </c>
      <c r="C75" s="5" t="s">
        <v>41</v>
      </c>
      <c r="D75" s="5" t="s">
        <v>135</v>
      </c>
      <c r="E75" s="5" t="s">
        <v>15</v>
      </c>
      <c r="F75" s="5" t="s">
        <v>16</v>
      </c>
      <c r="G75" s="5" t="s">
        <v>190</v>
      </c>
      <c r="H75" s="5" t="s">
        <v>18</v>
      </c>
      <c r="I75" s="5" t="s">
        <v>1277</v>
      </c>
      <c r="J75" s="5"/>
      <c r="K75" s="5"/>
      <c r="L75" s="5" t="s">
        <v>1251</v>
      </c>
      <c r="M75" s="10">
        <v>6</v>
      </c>
      <c r="N75" s="5" t="s">
        <v>20</v>
      </c>
      <c r="O75" s="5" t="s">
        <v>21</v>
      </c>
    </row>
    <row r="76" spans="1:15" x14ac:dyDescent="0.25">
      <c r="A76" s="2" t="str">
        <f>HYPERLINK("https://nddot-ixmultiasset.biprod.cloud/#/asset/inventory/nbibridges/226", "09-136-37.1")</f>
        <v>09-136-37.1</v>
      </c>
      <c r="B76" s="3" t="s">
        <v>114</v>
      </c>
      <c r="C76" s="3" t="s">
        <v>41</v>
      </c>
      <c r="D76" s="3" t="s">
        <v>102</v>
      </c>
      <c r="E76" s="3" t="s">
        <v>15</v>
      </c>
      <c r="F76" s="3" t="s">
        <v>16</v>
      </c>
      <c r="G76" s="3" t="s">
        <v>115</v>
      </c>
      <c r="H76" s="3" t="s">
        <v>25</v>
      </c>
      <c r="I76" s="3" t="s">
        <v>1262</v>
      </c>
      <c r="J76" s="3"/>
      <c r="K76" s="3"/>
      <c r="L76" s="3" t="s">
        <v>1251</v>
      </c>
      <c r="M76" s="9">
        <v>6</v>
      </c>
      <c r="N76" s="3" t="s">
        <v>20</v>
      </c>
      <c r="O76" s="3" t="s">
        <v>21</v>
      </c>
    </row>
    <row r="77" spans="1:15" x14ac:dyDescent="0.25">
      <c r="A77" s="2" t="str">
        <f>HYPERLINK("https://nddot-ixmultiasset.biprod.cloud/#/asset/inventory/nbibridges/348", "09-136-39.1")</f>
        <v>09-136-39.1</v>
      </c>
      <c r="B77" s="3" t="s">
        <v>175</v>
      </c>
      <c r="C77" s="3" t="s">
        <v>41</v>
      </c>
      <c r="D77" s="3" t="s">
        <v>102</v>
      </c>
      <c r="E77" s="3" t="s">
        <v>15</v>
      </c>
      <c r="F77" s="3" t="s">
        <v>16</v>
      </c>
      <c r="G77" s="3" t="s">
        <v>176</v>
      </c>
      <c r="H77" s="3" t="s">
        <v>25</v>
      </c>
      <c r="I77" s="3" t="s">
        <v>1262</v>
      </c>
      <c r="J77" s="3"/>
      <c r="K77" s="3"/>
      <c r="L77" s="3" t="s">
        <v>1251</v>
      </c>
      <c r="M77" s="9">
        <v>6</v>
      </c>
      <c r="N77" s="3" t="s">
        <v>20</v>
      </c>
      <c r="O77" s="3" t="s">
        <v>21</v>
      </c>
    </row>
    <row r="78" spans="1:15" x14ac:dyDescent="0.25">
      <c r="A78" s="4" t="str">
        <f>HYPERLINK("https://nddot-ixmultiasset.biprod.cloud/#/asset/inventory/nbibridges/1475", "09-137-34.0")</f>
        <v>09-137-34.0</v>
      </c>
      <c r="B78" s="5" t="s">
        <v>455</v>
      </c>
      <c r="C78" s="5" t="s">
        <v>41</v>
      </c>
      <c r="D78" s="5" t="s">
        <v>102</v>
      </c>
      <c r="E78" s="5" t="s">
        <v>15</v>
      </c>
      <c r="F78" s="5" t="s">
        <v>16</v>
      </c>
      <c r="G78" s="5" t="s">
        <v>66</v>
      </c>
      <c r="H78" s="5" t="s">
        <v>25</v>
      </c>
      <c r="I78" s="5" t="s">
        <v>1262</v>
      </c>
      <c r="J78" s="5"/>
      <c r="K78" s="5"/>
      <c r="L78" s="5" t="s">
        <v>1251</v>
      </c>
      <c r="M78" s="10">
        <v>6</v>
      </c>
      <c r="N78" s="5" t="s">
        <v>20</v>
      </c>
      <c r="O78" s="5" t="s">
        <v>21</v>
      </c>
    </row>
    <row r="79" spans="1:15" x14ac:dyDescent="0.25">
      <c r="A79" s="4" t="str">
        <f>HYPERLINK("https://nddot-ixmultiasset.biprod.cloud/#/asset/inventory/nbibridges/1758", "09-137-36.0")</f>
        <v>09-137-36.0</v>
      </c>
      <c r="B79" s="5" t="s">
        <v>543</v>
      </c>
      <c r="C79" s="5" t="s">
        <v>41</v>
      </c>
      <c r="D79" s="5" t="s">
        <v>102</v>
      </c>
      <c r="E79" s="5" t="s">
        <v>544</v>
      </c>
      <c r="F79" s="5" t="s">
        <v>16</v>
      </c>
      <c r="G79" s="5" t="s">
        <v>212</v>
      </c>
      <c r="H79" s="5" t="s">
        <v>25</v>
      </c>
      <c r="I79" s="5" t="s">
        <v>1262</v>
      </c>
      <c r="J79" s="5"/>
      <c r="K79" s="5"/>
      <c r="L79" s="5" t="s">
        <v>1251</v>
      </c>
      <c r="M79" s="10">
        <v>6</v>
      </c>
      <c r="N79" s="5" t="s">
        <v>20</v>
      </c>
      <c r="O79" s="5" t="s">
        <v>21</v>
      </c>
    </row>
    <row r="80" spans="1:15" x14ac:dyDescent="0.25">
      <c r="A80" s="4" t="str">
        <f>HYPERLINK("https://nddot-ixmultiasset.biprod.cloud/#/asset/inventory/nbibridges/2009", "09-137-40.0")</f>
        <v>09-137-40.0</v>
      </c>
      <c r="B80" s="5" t="s">
        <v>395</v>
      </c>
      <c r="C80" s="5" t="s">
        <v>41</v>
      </c>
      <c r="D80" s="5" t="s">
        <v>102</v>
      </c>
      <c r="E80" s="5" t="s">
        <v>15</v>
      </c>
      <c r="F80" s="5" t="s">
        <v>16</v>
      </c>
      <c r="G80" s="5" t="s">
        <v>113</v>
      </c>
      <c r="H80" s="5" t="s">
        <v>25</v>
      </c>
      <c r="I80" s="5" t="s">
        <v>1262</v>
      </c>
      <c r="J80" s="5"/>
      <c r="K80" s="5"/>
      <c r="L80" s="5" t="s">
        <v>1251</v>
      </c>
      <c r="M80" s="10">
        <v>6</v>
      </c>
      <c r="N80" s="5" t="s">
        <v>20</v>
      </c>
      <c r="O80" s="5" t="s">
        <v>21</v>
      </c>
    </row>
    <row r="81" spans="1:15" x14ac:dyDescent="0.25">
      <c r="A81" s="4" t="str">
        <f>HYPERLINK("https://nddot-ixmultiasset.biprod.cloud/#/asset/inventory/nbibridges/1402", "09-138-23.1")</f>
        <v>09-138-23.1</v>
      </c>
      <c r="B81" s="5" t="s">
        <v>445</v>
      </c>
      <c r="C81" s="5" t="s">
        <v>41</v>
      </c>
      <c r="D81" s="5" t="s">
        <v>102</v>
      </c>
      <c r="E81" s="5" t="s">
        <v>15</v>
      </c>
      <c r="F81" s="5" t="s">
        <v>16</v>
      </c>
      <c r="G81" s="5" t="s">
        <v>29</v>
      </c>
      <c r="H81" s="5" t="s">
        <v>25</v>
      </c>
      <c r="I81" s="5" t="s">
        <v>1282</v>
      </c>
      <c r="J81" s="5"/>
      <c r="K81" s="5"/>
      <c r="L81" s="5" t="s">
        <v>1251</v>
      </c>
      <c r="M81" s="10">
        <v>6</v>
      </c>
      <c r="N81" s="5" t="s">
        <v>20</v>
      </c>
      <c r="O81" s="5" t="s">
        <v>21</v>
      </c>
    </row>
    <row r="82" spans="1:15" x14ac:dyDescent="0.25">
      <c r="A82" s="2" t="str">
        <f>HYPERLINK("https://nddot-ixmultiasset.biprod.cloud/#/asset/inventory/nbibridges/1761", "09-138-27.0")</f>
        <v>09-138-27.0</v>
      </c>
      <c r="B82" s="3" t="s">
        <v>545</v>
      </c>
      <c r="C82" s="3" t="s">
        <v>41</v>
      </c>
      <c r="D82" s="3" t="s">
        <v>248</v>
      </c>
      <c r="E82" s="3" t="s">
        <v>15</v>
      </c>
      <c r="F82" s="3" t="s">
        <v>16</v>
      </c>
      <c r="G82" s="3" t="s">
        <v>31</v>
      </c>
      <c r="H82" s="3" t="s">
        <v>25</v>
      </c>
      <c r="I82" s="3" t="s">
        <v>1252</v>
      </c>
      <c r="J82" s="3"/>
      <c r="K82" s="3"/>
      <c r="L82" s="3" t="s">
        <v>1251</v>
      </c>
      <c r="M82" s="9">
        <v>6</v>
      </c>
      <c r="N82" s="3" t="s">
        <v>20</v>
      </c>
      <c r="O82" s="3" t="s">
        <v>21</v>
      </c>
    </row>
    <row r="83" spans="1:15" x14ac:dyDescent="0.25">
      <c r="A83" s="2" t="str">
        <f>HYPERLINK("https://nddot-ixmultiasset.biprod.cloud/#/asset/inventory/nbibridges/2197", "09-138-28.1")</f>
        <v>09-138-28.1</v>
      </c>
      <c r="B83" s="3" t="s">
        <v>633</v>
      </c>
      <c r="C83" s="3" t="s">
        <v>41</v>
      </c>
      <c r="D83" s="3" t="s">
        <v>248</v>
      </c>
      <c r="E83" s="3" t="s">
        <v>15</v>
      </c>
      <c r="F83" s="3" t="s">
        <v>16</v>
      </c>
      <c r="G83" s="3" t="s">
        <v>31</v>
      </c>
      <c r="H83" s="3" t="s">
        <v>25</v>
      </c>
      <c r="I83" s="3" t="s">
        <v>1252</v>
      </c>
      <c r="J83" s="3"/>
      <c r="K83" s="3"/>
      <c r="L83" s="3" t="s">
        <v>1251</v>
      </c>
      <c r="M83" s="9">
        <v>6</v>
      </c>
      <c r="N83" s="3" t="s">
        <v>20</v>
      </c>
      <c r="O83" s="3" t="s">
        <v>21</v>
      </c>
    </row>
    <row r="84" spans="1:15" x14ac:dyDescent="0.25">
      <c r="A84" s="2" t="str">
        <f>HYPERLINK("https://nddot-ixmultiasset.biprod.cloud/#/asset/inventory/nbibridges/2163", "09-138-29.0")</f>
        <v>09-138-29.0</v>
      </c>
      <c r="B84" s="3" t="s">
        <v>623</v>
      </c>
      <c r="C84" s="3" t="s">
        <v>41</v>
      </c>
      <c r="D84" s="3" t="s">
        <v>248</v>
      </c>
      <c r="E84" s="3" t="s">
        <v>15</v>
      </c>
      <c r="F84" s="3" t="s">
        <v>16</v>
      </c>
      <c r="G84" s="3" t="s">
        <v>31</v>
      </c>
      <c r="H84" s="3" t="s">
        <v>25</v>
      </c>
      <c r="I84" s="3" t="s">
        <v>1252</v>
      </c>
      <c r="J84" s="3"/>
      <c r="K84" s="3"/>
      <c r="L84" s="3" t="s">
        <v>1251</v>
      </c>
      <c r="M84" s="9">
        <v>6</v>
      </c>
      <c r="N84" s="3" t="s">
        <v>20</v>
      </c>
      <c r="O84" s="3" t="s">
        <v>21</v>
      </c>
    </row>
    <row r="85" spans="1:15" x14ac:dyDescent="0.25">
      <c r="A85" s="4" t="str">
        <f>HYPERLINK("https://nddot-ixmultiasset.biprod.cloud/#/asset/inventory/nbibridges/2407", "09-138-30.0")</f>
        <v>09-138-30.0</v>
      </c>
      <c r="B85" s="5" t="s">
        <v>681</v>
      </c>
      <c r="C85" s="5" t="s">
        <v>41</v>
      </c>
      <c r="D85" s="5" t="s">
        <v>248</v>
      </c>
      <c r="E85" s="5" t="s">
        <v>15</v>
      </c>
      <c r="F85" s="5" t="s">
        <v>16</v>
      </c>
      <c r="G85" s="5" t="s">
        <v>31</v>
      </c>
      <c r="H85" s="5" t="s">
        <v>25</v>
      </c>
      <c r="I85" s="5" t="s">
        <v>1252</v>
      </c>
      <c r="J85" s="5"/>
      <c r="K85" s="5"/>
      <c r="L85" s="5" t="s">
        <v>1251</v>
      </c>
      <c r="M85" s="10">
        <v>6</v>
      </c>
      <c r="N85" s="5" t="s">
        <v>20</v>
      </c>
      <c r="O85" s="5" t="s">
        <v>21</v>
      </c>
    </row>
    <row r="86" spans="1:15" x14ac:dyDescent="0.25">
      <c r="A86" s="4" t="str">
        <f>HYPERLINK("https://nddot-ixmultiasset.biprod.cloud/#/asset/inventory/nbibridges/3363", "09-138-31.2")</f>
        <v>09-138-31.2</v>
      </c>
      <c r="B86" s="5" t="s">
        <v>851</v>
      </c>
      <c r="C86" s="5" t="s">
        <v>41</v>
      </c>
      <c r="D86" s="5" t="s">
        <v>248</v>
      </c>
      <c r="E86" s="5" t="s">
        <v>15</v>
      </c>
      <c r="F86" s="5" t="s">
        <v>16</v>
      </c>
      <c r="G86" s="5" t="s">
        <v>31</v>
      </c>
      <c r="H86" s="5" t="s">
        <v>25</v>
      </c>
      <c r="I86" s="5" t="s">
        <v>1252</v>
      </c>
      <c r="J86" s="5"/>
      <c r="K86" s="5"/>
      <c r="L86" s="5" t="s">
        <v>1251</v>
      </c>
      <c r="M86" s="10">
        <v>6</v>
      </c>
      <c r="N86" s="5" t="s">
        <v>20</v>
      </c>
      <c r="O86" s="5" t="s">
        <v>21</v>
      </c>
    </row>
    <row r="87" spans="1:15" x14ac:dyDescent="0.25">
      <c r="A87" s="2" t="str">
        <f>HYPERLINK("https://nddot-ixmultiasset.biprod.cloud/#/asset/inventory/nbibridges/677", "09-138-32.1")</f>
        <v>09-138-32.1</v>
      </c>
      <c r="B87" s="3" t="s">
        <v>247</v>
      </c>
      <c r="C87" s="3" t="s">
        <v>41</v>
      </c>
      <c r="D87" s="3" t="s">
        <v>248</v>
      </c>
      <c r="E87" s="3" t="s">
        <v>15</v>
      </c>
      <c r="F87" s="3" t="s">
        <v>16</v>
      </c>
      <c r="G87" s="3" t="s">
        <v>31</v>
      </c>
      <c r="H87" s="3" t="s">
        <v>25</v>
      </c>
      <c r="I87" s="3" t="s">
        <v>1252</v>
      </c>
      <c r="J87" s="3"/>
      <c r="K87" s="3"/>
      <c r="L87" s="3" t="s">
        <v>1251</v>
      </c>
      <c r="M87" s="9">
        <v>6</v>
      </c>
      <c r="N87" s="3" t="s">
        <v>20</v>
      </c>
      <c r="O87" s="3" t="s">
        <v>21</v>
      </c>
    </row>
    <row r="88" spans="1:15" x14ac:dyDescent="0.25">
      <c r="A88" s="2" t="str">
        <f>HYPERLINK("https://nddot-ixmultiasset.biprod.cloud/#/asset/inventory/nbibridges/853", "09-138-33.0")</f>
        <v>09-138-33.0</v>
      </c>
      <c r="B88" s="3" t="s">
        <v>292</v>
      </c>
      <c r="C88" s="3" t="s">
        <v>41</v>
      </c>
      <c r="D88" s="3" t="s">
        <v>102</v>
      </c>
      <c r="E88" s="3" t="s">
        <v>15</v>
      </c>
      <c r="F88" s="3" t="s">
        <v>16</v>
      </c>
      <c r="G88" s="3" t="s">
        <v>113</v>
      </c>
      <c r="H88" s="3" t="s">
        <v>25</v>
      </c>
      <c r="I88" s="3" t="s">
        <v>1262</v>
      </c>
      <c r="J88" s="3"/>
      <c r="K88" s="3"/>
      <c r="L88" s="3" t="s">
        <v>1251</v>
      </c>
      <c r="M88" s="9">
        <v>6</v>
      </c>
      <c r="N88" s="3" t="s">
        <v>20</v>
      </c>
      <c r="O88" s="3" t="s">
        <v>21</v>
      </c>
    </row>
    <row r="89" spans="1:15" x14ac:dyDescent="0.25">
      <c r="A89" s="2" t="str">
        <f>HYPERLINK("https://nddot-ixmultiasset.biprod.cloud/#/asset/inventory/nbibridges/1318", "09-138-33.1")</f>
        <v>09-138-33.1</v>
      </c>
      <c r="B89" s="3" t="s">
        <v>426</v>
      </c>
      <c r="C89" s="3" t="s">
        <v>41</v>
      </c>
      <c r="D89" s="3" t="s">
        <v>248</v>
      </c>
      <c r="E89" s="3" t="s">
        <v>15</v>
      </c>
      <c r="F89" s="3" t="s">
        <v>16</v>
      </c>
      <c r="G89" s="3" t="s">
        <v>31</v>
      </c>
      <c r="H89" s="3" t="s">
        <v>25</v>
      </c>
      <c r="I89" s="3" t="s">
        <v>1252</v>
      </c>
      <c r="J89" s="3"/>
      <c r="K89" s="3"/>
      <c r="L89" s="3" t="s">
        <v>1251</v>
      </c>
      <c r="M89" s="9">
        <v>6</v>
      </c>
      <c r="N89" s="3" t="s">
        <v>20</v>
      </c>
      <c r="O89" s="3" t="s">
        <v>21</v>
      </c>
    </row>
    <row r="90" spans="1:15" x14ac:dyDescent="0.25">
      <c r="A90" s="2" t="str">
        <f>HYPERLINK("https://nddot-ixmultiasset.biprod.cloud/#/asset/inventory/nbibridges/4625", "09-141-38.0")</f>
        <v>09-141-38.0</v>
      </c>
      <c r="B90" s="3" t="s">
        <v>1091</v>
      </c>
      <c r="C90" s="3" t="s">
        <v>41</v>
      </c>
      <c r="D90" s="3" t="s">
        <v>14</v>
      </c>
      <c r="E90" s="3" t="s">
        <v>15</v>
      </c>
      <c r="F90" s="3" t="s">
        <v>16</v>
      </c>
      <c r="G90" s="3" t="s">
        <v>222</v>
      </c>
      <c r="H90" s="3" t="s">
        <v>25</v>
      </c>
      <c r="I90" s="3" t="s">
        <v>1252</v>
      </c>
      <c r="J90" s="3"/>
      <c r="K90" s="3"/>
      <c r="L90" s="3" t="s">
        <v>1283</v>
      </c>
      <c r="M90" s="9">
        <v>6</v>
      </c>
      <c r="N90" s="3" t="s">
        <v>20</v>
      </c>
      <c r="O90" s="3" t="s">
        <v>21</v>
      </c>
    </row>
    <row r="91" spans="1:15" x14ac:dyDescent="0.25">
      <c r="A91" s="2" t="str">
        <f>HYPERLINK("https://nddot-ixmultiasset.biprod.cloud/#/asset/inventory/nbibridges/4899", "09-141-38.1")</f>
        <v>09-141-38.1</v>
      </c>
      <c r="B91" s="3" t="s">
        <v>1137</v>
      </c>
      <c r="C91" s="3" t="s">
        <v>41</v>
      </c>
      <c r="D91" s="3" t="s">
        <v>14</v>
      </c>
      <c r="E91" s="3" t="s">
        <v>15</v>
      </c>
      <c r="F91" s="3" t="s">
        <v>16</v>
      </c>
      <c r="G91" s="3" t="s">
        <v>183</v>
      </c>
      <c r="H91" s="3" t="s">
        <v>18</v>
      </c>
      <c r="I91" s="3" t="s">
        <v>1258</v>
      </c>
      <c r="J91" s="3"/>
      <c r="K91" s="3" t="s">
        <v>19</v>
      </c>
      <c r="L91" s="3" t="s">
        <v>1251</v>
      </c>
      <c r="M91" s="9">
        <v>6</v>
      </c>
      <c r="N91" s="3" t="s">
        <v>20</v>
      </c>
      <c r="O91" s="3" t="s">
        <v>21</v>
      </c>
    </row>
    <row r="92" spans="1:15" x14ac:dyDescent="0.25">
      <c r="A92" s="2" t="str">
        <f>HYPERLINK("https://nddot-ixmultiasset.biprod.cloud/#/asset/inventory/nbibridges/290", "09-141-39.0")</f>
        <v>09-141-39.0</v>
      </c>
      <c r="B92" s="3" t="s">
        <v>146</v>
      </c>
      <c r="C92" s="3" t="s">
        <v>41</v>
      </c>
      <c r="D92" s="3" t="s">
        <v>14</v>
      </c>
      <c r="E92" s="3" t="s">
        <v>15</v>
      </c>
      <c r="F92" s="3" t="s">
        <v>16</v>
      </c>
      <c r="G92" s="3" t="s">
        <v>147</v>
      </c>
      <c r="H92" s="3" t="s">
        <v>25</v>
      </c>
      <c r="I92" s="3" t="s">
        <v>1258</v>
      </c>
      <c r="J92" s="3"/>
      <c r="K92" s="3"/>
      <c r="L92" s="3" t="s">
        <v>1251</v>
      </c>
      <c r="M92" s="9">
        <v>6</v>
      </c>
      <c r="N92" s="3" t="s">
        <v>20</v>
      </c>
      <c r="O92" s="3" t="s">
        <v>21</v>
      </c>
    </row>
    <row r="93" spans="1:15" x14ac:dyDescent="0.25">
      <c r="A93" s="4" t="str">
        <f>HYPERLINK("https://nddot-ixmultiasset.biprod.cloud/#/asset/inventory/nbibridges/553", "09-141-40.0")</f>
        <v>09-141-40.0</v>
      </c>
      <c r="B93" s="5" t="s">
        <v>220</v>
      </c>
      <c r="C93" s="5" t="s">
        <v>41</v>
      </c>
      <c r="D93" s="5" t="s">
        <v>14</v>
      </c>
      <c r="E93" s="5" t="s">
        <v>15</v>
      </c>
      <c r="F93" s="5" t="s">
        <v>16</v>
      </c>
      <c r="G93" s="5" t="s">
        <v>84</v>
      </c>
      <c r="H93" s="5" t="s">
        <v>25</v>
      </c>
      <c r="I93" s="5" t="s">
        <v>1258</v>
      </c>
      <c r="J93" s="5"/>
      <c r="K93" s="5"/>
      <c r="L93" s="5" t="s">
        <v>1251</v>
      </c>
      <c r="M93" s="10">
        <v>6</v>
      </c>
      <c r="N93" s="5" t="s">
        <v>20</v>
      </c>
      <c r="O93" s="5" t="s">
        <v>21</v>
      </c>
    </row>
    <row r="94" spans="1:15" x14ac:dyDescent="0.25">
      <c r="A94" s="2" t="str">
        <f>HYPERLINK("https://nddot-ixmultiasset.biprod.cloud/#/asset/inventory/nbibridges/2093", "09-142-36.0")</f>
        <v>09-142-36.0</v>
      </c>
      <c r="B94" s="3" t="s">
        <v>610</v>
      </c>
      <c r="C94" s="3" t="s">
        <v>41</v>
      </c>
      <c r="D94" s="3" t="s">
        <v>14</v>
      </c>
      <c r="E94" s="3" t="s">
        <v>544</v>
      </c>
      <c r="F94" s="3" t="s">
        <v>16</v>
      </c>
      <c r="G94" s="3" t="s">
        <v>493</v>
      </c>
      <c r="H94" s="3" t="s">
        <v>25</v>
      </c>
      <c r="I94" s="3" t="s">
        <v>1262</v>
      </c>
      <c r="J94" s="3"/>
      <c r="K94" s="3"/>
      <c r="L94" s="3" t="s">
        <v>1251</v>
      </c>
      <c r="M94" s="9">
        <v>6</v>
      </c>
      <c r="N94" s="3" t="s">
        <v>20</v>
      </c>
      <c r="O94" s="3" t="s">
        <v>21</v>
      </c>
    </row>
    <row r="95" spans="1:15" x14ac:dyDescent="0.25">
      <c r="A95" s="4" t="str">
        <f>HYPERLINK("https://nddot-ixmultiasset.biprod.cloud/#/asset/inventory/nbibridges/3246", "09-143-34.0")</f>
        <v>09-143-34.0</v>
      </c>
      <c r="B95" s="5" t="s">
        <v>826</v>
      </c>
      <c r="C95" s="5" t="s">
        <v>41</v>
      </c>
      <c r="D95" s="5" t="s">
        <v>14</v>
      </c>
      <c r="E95" s="5" t="s">
        <v>15</v>
      </c>
      <c r="F95" s="5" t="s">
        <v>16</v>
      </c>
      <c r="G95" s="5" t="s">
        <v>119</v>
      </c>
      <c r="H95" s="5" t="s">
        <v>25</v>
      </c>
      <c r="I95" s="5" t="s">
        <v>1262</v>
      </c>
      <c r="J95" s="5"/>
      <c r="K95" s="5"/>
      <c r="L95" s="5" t="s">
        <v>1251</v>
      </c>
      <c r="M95" s="10">
        <v>6</v>
      </c>
      <c r="N95" s="5" t="s">
        <v>20</v>
      </c>
      <c r="O95" s="5" t="s">
        <v>21</v>
      </c>
    </row>
    <row r="96" spans="1:15" x14ac:dyDescent="0.25">
      <c r="A96" s="4" t="str">
        <f>HYPERLINK("https://nddot-ixmultiasset.biprod.cloud/#/asset/inventory/nbibridges/3326", "09-143-34.2")</f>
        <v>09-143-34.2</v>
      </c>
      <c r="B96" s="5" t="s">
        <v>842</v>
      </c>
      <c r="C96" s="5" t="s">
        <v>41</v>
      </c>
      <c r="D96" s="5" t="s">
        <v>14</v>
      </c>
      <c r="E96" s="5" t="s">
        <v>843</v>
      </c>
      <c r="F96" s="5" t="s">
        <v>16</v>
      </c>
      <c r="G96" s="5" t="s">
        <v>126</v>
      </c>
      <c r="H96" s="5" t="s">
        <v>25</v>
      </c>
      <c r="I96" s="5" t="s">
        <v>1262</v>
      </c>
      <c r="J96" s="5"/>
      <c r="K96" s="5"/>
      <c r="L96" s="5" t="s">
        <v>1251</v>
      </c>
      <c r="M96" s="10">
        <v>6</v>
      </c>
      <c r="N96" s="5" t="s">
        <v>20</v>
      </c>
      <c r="O96" s="5" t="s">
        <v>21</v>
      </c>
    </row>
    <row r="97" spans="1:15" x14ac:dyDescent="0.25">
      <c r="A97" s="2" t="str">
        <f>HYPERLINK("https://nddot-ixmultiasset.biprod.cloud/#/asset/inventory/nbibridges/4022", "09-143-34.3")</f>
        <v>09-143-34.3</v>
      </c>
      <c r="B97" s="3" t="s">
        <v>986</v>
      </c>
      <c r="C97" s="3" t="s">
        <v>41</v>
      </c>
      <c r="D97" s="3" t="s">
        <v>149</v>
      </c>
      <c r="E97" s="3" t="s">
        <v>15</v>
      </c>
      <c r="F97" s="3" t="s">
        <v>16</v>
      </c>
      <c r="G97" s="3" t="s">
        <v>126</v>
      </c>
      <c r="H97" s="3" t="s">
        <v>25</v>
      </c>
      <c r="I97" s="3" t="s">
        <v>1252</v>
      </c>
      <c r="J97" s="3"/>
      <c r="K97" s="3"/>
      <c r="L97" s="3" t="s">
        <v>1251</v>
      </c>
      <c r="M97" s="9">
        <v>6</v>
      </c>
      <c r="N97" s="3" t="s">
        <v>20</v>
      </c>
      <c r="O97" s="3" t="s">
        <v>21</v>
      </c>
    </row>
    <row r="98" spans="1:15" x14ac:dyDescent="0.25">
      <c r="A98" s="4" t="str">
        <f>HYPERLINK("https://nddot-ixmultiasset.biprod.cloud/#/asset/inventory/nbibridges/917", "11-123-08.1")</f>
        <v>11-123-08.1</v>
      </c>
      <c r="B98" s="5" t="s">
        <v>311</v>
      </c>
      <c r="C98" s="5" t="s">
        <v>54</v>
      </c>
      <c r="D98" s="5" t="s">
        <v>48</v>
      </c>
      <c r="E98" s="5" t="s">
        <v>312</v>
      </c>
      <c r="F98" s="5" t="s">
        <v>16</v>
      </c>
      <c r="G98" s="5" t="s">
        <v>313</v>
      </c>
      <c r="H98" s="5" t="s">
        <v>25</v>
      </c>
      <c r="I98" s="5" t="s">
        <v>1258</v>
      </c>
      <c r="J98" s="5"/>
      <c r="K98" s="5"/>
      <c r="L98" s="5" t="s">
        <v>1251</v>
      </c>
      <c r="M98" s="10">
        <v>6</v>
      </c>
      <c r="N98" s="5" t="s">
        <v>20</v>
      </c>
      <c r="O98" s="5" t="s">
        <v>21</v>
      </c>
    </row>
    <row r="99" spans="1:15" x14ac:dyDescent="0.25">
      <c r="A99" s="4" t="str">
        <f>HYPERLINK("https://nddot-ixmultiasset.biprod.cloud/#/asset/inventory/nbibridges/1556", "39-113-32.0")</f>
        <v>39-113-32.0</v>
      </c>
      <c r="B99" s="5" t="s">
        <v>487</v>
      </c>
      <c r="C99" s="5" t="s">
        <v>13</v>
      </c>
      <c r="D99" s="5" t="s">
        <v>14</v>
      </c>
      <c r="E99" s="5" t="s">
        <v>15</v>
      </c>
      <c r="F99" s="5" t="s">
        <v>16</v>
      </c>
      <c r="G99" s="5" t="s">
        <v>488</v>
      </c>
      <c r="H99" s="5" t="s">
        <v>18</v>
      </c>
      <c r="I99" s="5" t="s">
        <v>1274</v>
      </c>
      <c r="J99" s="5"/>
      <c r="K99" s="5" t="s">
        <v>120</v>
      </c>
      <c r="L99" s="5" t="s">
        <v>1251</v>
      </c>
      <c r="M99" s="10">
        <v>6</v>
      </c>
      <c r="N99" s="5" t="s">
        <v>121</v>
      </c>
      <c r="O99" s="5" t="s">
        <v>74</v>
      </c>
    </row>
    <row r="100" spans="1:15" x14ac:dyDescent="0.25">
      <c r="A100" s="4" t="str">
        <f>HYPERLINK("https://nddot-ixmultiasset.biprod.cloud/#/asset/inventory/nbibridges/119", "39-127-32.1")</f>
        <v>39-127-32.1</v>
      </c>
      <c r="B100" s="5" t="s">
        <v>75</v>
      </c>
      <c r="C100" s="5" t="s">
        <v>13</v>
      </c>
      <c r="D100" s="5" t="s">
        <v>14</v>
      </c>
      <c r="E100" s="5" t="s">
        <v>55</v>
      </c>
      <c r="F100" s="5" t="s">
        <v>16</v>
      </c>
      <c r="G100" s="5" t="s">
        <v>76</v>
      </c>
      <c r="H100" s="5" t="s">
        <v>18</v>
      </c>
      <c r="I100" s="5" t="s">
        <v>1274</v>
      </c>
      <c r="J100" s="5"/>
      <c r="K100" s="5" t="s">
        <v>19</v>
      </c>
      <c r="L100" s="5" t="s">
        <v>1251</v>
      </c>
      <c r="M100" s="10">
        <v>6</v>
      </c>
      <c r="N100" s="5" t="s">
        <v>20</v>
      </c>
      <c r="O100" s="5" t="s">
        <v>74</v>
      </c>
    </row>
    <row r="101" spans="1:15" x14ac:dyDescent="0.25">
      <c r="A101" s="4" t="str">
        <f>HYPERLINK("https://nddot-ixmultiasset.biprod.cloud/#/asset/inventory/nbibridges/5212", "39-128-43.3")</f>
        <v>39-128-43.3</v>
      </c>
      <c r="B101" s="5" t="s">
        <v>1256</v>
      </c>
      <c r="C101" s="5" t="s">
        <v>13</v>
      </c>
      <c r="D101" s="5" t="s">
        <v>89</v>
      </c>
      <c r="E101" s="5" t="s">
        <v>1255</v>
      </c>
      <c r="F101" s="5" t="s">
        <v>16</v>
      </c>
      <c r="G101" s="5" t="s">
        <v>598</v>
      </c>
      <c r="H101" s="5" t="s">
        <v>25</v>
      </c>
      <c r="I101" s="5" t="s">
        <v>1252</v>
      </c>
      <c r="J101" s="5"/>
      <c r="K101" s="5"/>
      <c r="L101" s="5" t="s">
        <v>1251</v>
      </c>
      <c r="M101" s="10">
        <v>6</v>
      </c>
      <c r="N101" s="5" t="s">
        <v>20</v>
      </c>
      <c r="O101" s="5" t="s">
        <v>21</v>
      </c>
    </row>
    <row r="102" spans="1:15" x14ac:dyDescent="0.25">
      <c r="A102" s="2" t="str">
        <f>HYPERLINK("https://nddot-ixmultiasset.biprod.cloud/#/asset/inventory/nbibridges/5213", "39-131-43.1")</f>
        <v>39-131-43.1</v>
      </c>
      <c r="B102" s="3" t="s">
        <v>1254</v>
      </c>
      <c r="C102" s="3" t="s">
        <v>13</v>
      </c>
      <c r="D102" s="3" t="s">
        <v>240</v>
      </c>
      <c r="E102" s="3" t="s">
        <v>1253</v>
      </c>
      <c r="F102" s="3" t="s">
        <v>16</v>
      </c>
      <c r="G102" s="3" t="s">
        <v>598</v>
      </c>
      <c r="H102" s="3" t="s">
        <v>25</v>
      </c>
      <c r="I102" s="3" t="s">
        <v>1252</v>
      </c>
      <c r="J102" s="3"/>
      <c r="K102" s="3"/>
      <c r="L102" s="3" t="s">
        <v>1251</v>
      </c>
      <c r="M102" s="9">
        <v>6</v>
      </c>
      <c r="N102" s="3" t="s">
        <v>20</v>
      </c>
      <c r="O102" s="3" t="s">
        <v>21</v>
      </c>
    </row>
    <row r="103" spans="1:15" x14ac:dyDescent="0.25">
      <c r="A103" s="2" t="str">
        <f>HYPERLINK("https://nddot-ixmultiasset.biprod.cloud/#/asset/inventory/nbibridges/253", "39-133-45.0")</f>
        <v>39-133-45.0</v>
      </c>
      <c r="B103" s="3" t="s">
        <v>127</v>
      </c>
      <c r="C103" s="3" t="s">
        <v>13</v>
      </c>
      <c r="D103" s="3" t="s">
        <v>128</v>
      </c>
      <c r="E103" s="3" t="s">
        <v>15</v>
      </c>
      <c r="F103" s="3" t="s">
        <v>16</v>
      </c>
      <c r="G103" s="3" t="s">
        <v>71</v>
      </c>
      <c r="H103" s="3" t="s">
        <v>18</v>
      </c>
      <c r="I103" s="3" t="s">
        <v>1277</v>
      </c>
      <c r="J103" s="3"/>
      <c r="K103" s="3" t="s">
        <v>19</v>
      </c>
      <c r="L103" s="3" t="s">
        <v>1272</v>
      </c>
      <c r="M103" s="9">
        <v>6</v>
      </c>
      <c r="N103" s="3" t="s">
        <v>121</v>
      </c>
      <c r="O103" s="3" t="s">
        <v>21</v>
      </c>
    </row>
    <row r="104" spans="1:15" x14ac:dyDescent="0.25">
      <c r="A104" s="2" t="str">
        <f>HYPERLINK("https://nddot-ixmultiasset.biprod.cloud/#/asset/inventory/nbibridges/155", "41-114-20.1")</f>
        <v>41-114-20.1</v>
      </c>
      <c r="B104" s="3" t="s">
        <v>88</v>
      </c>
      <c r="C104" s="3" t="s">
        <v>33</v>
      </c>
      <c r="D104" s="3" t="s">
        <v>89</v>
      </c>
      <c r="E104" s="3" t="s">
        <v>15</v>
      </c>
      <c r="F104" s="3" t="s">
        <v>16</v>
      </c>
      <c r="G104" s="3" t="s">
        <v>69</v>
      </c>
      <c r="H104" s="3" t="s">
        <v>25</v>
      </c>
      <c r="I104" s="3" t="s">
        <v>1258</v>
      </c>
      <c r="J104" s="3"/>
      <c r="K104" s="3" t="s">
        <v>19</v>
      </c>
      <c r="L104" s="3" t="s">
        <v>1251</v>
      </c>
      <c r="M104" s="9">
        <v>6</v>
      </c>
      <c r="N104" s="3" t="s">
        <v>20</v>
      </c>
      <c r="O104" s="3" t="s">
        <v>21</v>
      </c>
    </row>
    <row r="105" spans="1:15" x14ac:dyDescent="0.25">
      <c r="A105" s="2" t="str">
        <f>HYPERLINK("https://nddot-ixmultiasset.biprod.cloud/#/asset/inventory/nbibridges/3299", "49-125-28.0")</f>
        <v>49-125-28.0</v>
      </c>
      <c r="B105" s="3" t="s">
        <v>839</v>
      </c>
      <c r="C105" s="3" t="s">
        <v>117</v>
      </c>
      <c r="D105" s="3" t="s">
        <v>214</v>
      </c>
      <c r="E105" s="3" t="s">
        <v>15</v>
      </c>
      <c r="F105" s="3" t="s">
        <v>16</v>
      </c>
      <c r="G105" s="3" t="s">
        <v>400</v>
      </c>
      <c r="H105" s="3" t="s">
        <v>18</v>
      </c>
      <c r="I105" s="3" t="s">
        <v>1258</v>
      </c>
      <c r="J105" s="3"/>
      <c r="K105" s="3"/>
      <c r="L105" s="3" t="s">
        <v>1251</v>
      </c>
      <c r="M105" s="9">
        <v>6</v>
      </c>
      <c r="N105" s="3" t="s">
        <v>20</v>
      </c>
      <c r="O105" s="3" t="s">
        <v>21</v>
      </c>
    </row>
    <row r="106" spans="1:15" x14ac:dyDescent="0.25">
      <c r="A106" s="2" t="str">
        <f>HYPERLINK("https://nddot-ixmultiasset.biprod.cloud/#/asset/inventory/nbibridges/591", "FRGO25    B")</f>
        <v>FRGO25    B</v>
      </c>
      <c r="B106" s="3" t="s">
        <v>232</v>
      </c>
      <c r="C106" s="3" t="s">
        <v>41</v>
      </c>
      <c r="D106" s="3" t="s">
        <v>233</v>
      </c>
      <c r="E106" s="3" t="s">
        <v>234</v>
      </c>
      <c r="F106" s="3" t="s">
        <v>235</v>
      </c>
      <c r="G106" s="3" t="s">
        <v>154</v>
      </c>
      <c r="H106" s="3" t="s">
        <v>25</v>
      </c>
      <c r="I106" s="3" t="s">
        <v>1258</v>
      </c>
      <c r="J106" s="3"/>
      <c r="K106" s="3"/>
      <c r="L106" s="3" t="s">
        <v>1251</v>
      </c>
      <c r="M106" s="9">
        <v>6</v>
      </c>
      <c r="N106" s="3" t="s">
        <v>20</v>
      </c>
      <c r="O106" s="3" t="s">
        <v>21</v>
      </c>
    </row>
    <row r="107" spans="1:15" x14ac:dyDescent="0.25">
      <c r="A107" s="2" t="str">
        <f>HYPERLINK("https://nddot-ixmultiasset.biprod.cloud/#/asset/inventory/nbibridges/1748", "FRGO32")</f>
        <v>FRGO32</v>
      </c>
      <c r="B107" s="3" t="s">
        <v>541</v>
      </c>
      <c r="C107" s="3" t="s">
        <v>41</v>
      </c>
      <c r="D107" s="3" t="s">
        <v>542</v>
      </c>
      <c r="E107" s="3" t="s">
        <v>514</v>
      </c>
      <c r="F107" s="3" t="s">
        <v>235</v>
      </c>
      <c r="G107" s="3" t="s">
        <v>113</v>
      </c>
      <c r="H107" s="3" t="s">
        <v>25</v>
      </c>
      <c r="I107" s="3" t="s">
        <v>1262</v>
      </c>
      <c r="J107" s="3"/>
      <c r="K107" s="3"/>
      <c r="L107" s="3" t="s">
        <v>1251</v>
      </c>
      <c r="M107" s="9">
        <v>6</v>
      </c>
      <c r="N107" s="3" t="s">
        <v>20</v>
      </c>
      <c r="O107" s="3" t="s">
        <v>21</v>
      </c>
    </row>
    <row r="108" spans="1:15" x14ac:dyDescent="0.25">
      <c r="A108" s="4" t="str">
        <f>HYPERLINK("https://nddot-ixmultiasset.biprod.cloud/#/asset/inventory/nbibridges/1840", "FRGO33")</f>
        <v>FRGO33</v>
      </c>
      <c r="B108" s="5" t="s">
        <v>573</v>
      </c>
      <c r="C108" s="5" t="s">
        <v>41</v>
      </c>
      <c r="D108" s="5" t="s">
        <v>542</v>
      </c>
      <c r="E108" s="5" t="s">
        <v>574</v>
      </c>
      <c r="F108" s="5" t="s">
        <v>235</v>
      </c>
      <c r="G108" s="5" t="s">
        <v>338</v>
      </c>
      <c r="H108" s="5" t="s">
        <v>25</v>
      </c>
      <c r="I108" s="5" t="s">
        <v>1262</v>
      </c>
      <c r="J108" s="5"/>
      <c r="K108" s="5"/>
      <c r="L108" s="5" t="s">
        <v>1251</v>
      </c>
      <c r="M108" s="10">
        <v>6</v>
      </c>
      <c r="N108" s="5" t="s">
        <v>20</v>
      </c>
      <c r="O108" s="5" t="s">
        <v>21</v>
      </c>
    </row>
    <row r="109" spans="1:15" x14ac:dyDescent="0.25">
      <c r="A109" s="4" t="str">
        <f>HYPERLINK("https://nddot-ixmultiasset.biprod.cloud/#/asset/inventory/nbibridges/1652", "FRGO35")</f>
        <v>FRGO35</v>
      </c>
      <c r="B109" s="5" t="s">
        <v>513</v>
      </c>
      <c r="C109" s="5" t="s">
        <v>41</v>
      </c>
      <c r="D109" s="5" t="s">
        <v>514</v>
      </c>
      <c r="E109" s="5" t="s">
        <v>515</v>
      </c>
      <c r="F109" s="5" t="s">
        <v>235</v>
      </c>
      <c r="G109" s="5" t="s">
        <v>126</v>
      </c>
      <c r="H109" s="5" t="s">
        <v>25</v>
      </c>
      <c r="I109" s="5" t="s">
        <v>1262</v>
      </c>
      <c r="J109" s="5"/>
      <c r="K109" s="5"/>
      <c r="L109" s="5" t="s">
        <v>1251</v>
      </c>
      <c r="M109" s="10">
        <v>6</v>
      </c>
      <c r="N109" s="5" t="s">
        <v>20</v>
      </c>
      <c r="O109" s="5" t="s">
        <v>21</v>
      </c>
    </row>
    <row r="110" spans="1:15" x14ac:dyDescent="0.25">
      <c r="A110" s="2" t="str">
        <f>HYPERLINK("https://nddot-ixmultiasset.biprod.cloud/#/asset/inventory/nbibridges/1718", "FRGO36")</f>
        <v>FRGO36</v>
      </c>
      <c r="B110" s="3" t="s">
        <v>531</v>
      </c>
      <c r="C110" s="3" t="s">
        <v>41</v>
      </c>
      <c r="D110" s="3" t="s">
        <v>532</v>
      </c>
      <c r="E110" s="3" t="s">
        <v>533</v>
      </c>
      <c r="F110" s="3" t="s">
        <v>235</v>
      </c>
      <c r="G110" s="3" t="s">
        <v>174</v>
      </c>
      <c r="H110" s="3" t="s">
        <v>25</v>
      </c>
      <c r="I110" s="3" t="s">
        <v>1262</v>
      </c>
      <c r="J110" s="3"/>
      <c r="K110" s="3"/>
      <c r="L110" s="3" t="s">
        <v>1251</v>
      </c>
      <c r="M110" s="9">
        <v>6</v>
      </c>
      <c r="N110" s="3" t="s">
        <v>20</v>
      </c>
      <c r="O110" s="3" t="s">
        <v>21</v>
      </c>
    </row>
    <row r="111" spans="1:15" x14ac:dyDescent="0.25">
      <c r="A111" s="4" t="str">
        <f>HYPERLINK("https://nddot-ixmultiasset.biprod.cloud/#/asset/inventory/nbibridges/1770", "FRGO37")</f>
        <v>FRGO37</v>
      </c>
      <c r="B111" s="5" t="s">
        <v>550</v>
      </c>
      <c r="C111" s="5" t="s">
        <v>41</v>
      </c>
      <c r="D111" s="5" t="s">
        <v>551</v>
      </c>
      <c r="E111" s="5" t="s">
        <v>552</v>
      </c>
      <c r="F111" s="5" t="s">
        <v>235</v>
      </c>
      <c r="G111" s="5" t="s">
        <v>52</v>
      </c>
      <c r="H111" s="5" t="s">
        <v>25</v>
      </c>
      <c r="I111" s="5" t="s">
        <v>1275</v>
      </c>
      <c r="J111" s="5"/>
      <c r="K111" s="5"/>
      <c r="L111" s="5" t="s">
        <v>1251</v>
      </c>
      <c r="M111" s="10">
        <v>6</v>
      </c>
      <c r="N111" s="5" t="s">
        <v>20</v>
      </c>
      <c r="O111" s="5" t="s">
        <v>21</v>
      </c>
    </row>
    <row r="112" spans="1:15" x14ac:dyDescent="0.25">
      <c r="A112" s="4" t="str">
        <f>HYPERLINK("https://nddot-ixmultiasset.biprod.cloud/#/asset/inventory/nbibridges/1827", "FRGO38")</f>
        <v>FRGO38</v>
      </c>
      <c r="B112" s="5" t="s">
        <v>566</v>
      </c>
      <c r="C112" s="5" t="s">
        <v>41</v>
      </c>
      <c r="D112" s="5" t="s">
        <v>551</v>
      </c>
      <c r="E112" s="5" t="s">
        <v>567</v>
      </c>
      <c r="F112" s="5" t="s">
        <v>235</v>
      </c>
      <c r="G112" s="5" t="s">
        <v>52</v>
      </c>
      <c r="H112" s="5" t="s">
        <v>25</v>
      </c>
      <c r="I112" s="5" t="s">
        <v>1275</v>
      </c>
      <c r="J112" s="5"/>
      <c r="K112" s="5"/>
      <c r="L112" s="5" t="s">
        <v>1251</v>
      </c>
      <c r="M112" s="10">
        <v>6</v>
      </c>
      <c r="N112" s="5" t="s">
        <v>20</v>
      </c>
      <c r="O112" s="5" t="s">
        <v>21</v>
      </c>
    </row>
    <row r="113" spans="1:15" x14ac:dyDescent="0.25">
      <c r="A113" s="4" t="str">
        <f>HYPERLINK("https://nddot-ixmultiasset.biprod.cloud/#/asset/inventory/nbibridges/1880", "FRGO39")</f>
        <v>FRGO39</v>
      </c>
      <c r="B113" s="5" t="s">
        <v>586</v>
      </c>
      <c r="C113" s="5" t="s">
        <v>41</v>
      </c>
      <c r="D113" s="5" t="s">
        <v>587</v>
      </c>
      <c r="E113" s="5" t="s">
        <v>15</v>
      </c>
      <c r="F113" s="5" t="s">
        <v>235</v>
      </c>
      <c r="G113" s="5" t="s">
        <v>109</v>
      </c>
      <c r="H113" s="5" t="s">
        <v>25</v>
      </c>
      <c r="I113" s="5" t="s">
        <v>1262</v>
      </c>
      <c r="J113" s="5"/>
      <c r="K113" s="5"/>
      <c r="L113" s="5" t="s">
        <v>1251</v>
      </c>
      <c r="M113" s="10">
        <v>6</v>
      </c>
      <c r="N113" s="5" t="s">
        <v>20</v>
      </c>
      <c r="O113" s="5" t="s">
        <v>21</v>
      </c>
    </row>
    <row r="114" spans="1:15" x14ac:dyDescent="0.25">
      <c r="A114" s="4" t="str">
        <f>HYPERLINK("https://nddot-ixmultiasset.biprod.cloud/#/asset/inventory/nbibridges/1976", "FRGO40")</f>
        <v>FRGO40</v>
      </c>
      <c r="B114" s="5" t="s">
        <v>222</v>
      </c>
      <c r="C114" s="5" t="s">
        <v>41</v>
      </c>
      <c r="D114" s="5" t="s">
        <v>551</v>
      </c>
      <c r="E114" s="5" t="s">
        <v>597</v>
      </c>
      <c r="F114" s="5" t="s">
        <v>235</v>
      </c>
      <c r="G114" s="5" t="s">
        <v>493</v>
      </c>
      <c r="H114" s="5" t="s">
        <v>25</v>
      </c>
      <c r="I114" s="5" t="s">
        <v>1275</v>
      </c>
      <c r="J114" s="5"/>
      <c r="K114" s="5"/>
      <c r="L114" s="5" t="s">
        <v>1251</v>
      </c>
      <c r="M114" s="10">
        <v>6</v>
      </c>
      <c r="N114" s="5" t="s">
        <v>20</v>
      </c>
      <c r="O114" s="5" t="s">
        <v>21</v>
      </c>
    </row>
    <row r="115" spans="1:15" x14ac:dyDescent="0.25">
      <c r="A115" s="2" t="str">
        <f>HYPERLINK("https://nddot-ixmultiasset.biprod.cloud/#/asset/inventory/nbibridges/2047", "FRGO41  L")</f>
        <v>FRGO41  L</v>
      </c>
      <c r="B115" s="3" t="s">
        <v>602</v>
      </c>
      <c r="C115" s="3" t="s">
        <v>41</v>
      </c>
      <c r="D115" s="3" t="s">
        <v>551</v>
      </c>
      <c r="E115" s="3" t="s">
        <v>15</v>
      </c>
      <c r="F115" s="3" t="s">
        <v>235</v>
      </c>
      <c r="G115" s="3" t="s">
        <v>49</v>
      </c>
      <c r="H115" s="3" t="s">
        <v>25</v>
      </c>
      <c r="I115" s="3" t="s">
        <v>1262</v>
      </c>
      <c r="J115" s="3"/>
      <c r="K115" s="3"/>
      <c r="L115" s="3" t="s">
        <v>1251</v>
      </c>
      <c r="M115" s="9">
        <v>6</v>
      </c>
      <c r="N115" s="3" t="s">
        <v>20</v>
      </c>
      <c r="O115" s="3" t="s">
        <v>21</v>
      </c>
    </row>
    <row r="116" spans="1:15" x14ac:dyDescent="0.25">
      <c r="A116" s="4" t="str">
        <f>HYPERLINK("https://nddot-ixmultiasset.biprod.cloud/#/asset/inventory/nbibridges/1831", "FRGO41  R")</f>
        <v>FRGO41  R</v>
      </c>
      <c r="B116" s="5" t="s">
        <v>569</v>
      </c>
      <c r="C116" s="5" t="s">
        <v>41</v>
      </c>
      <c r="D116" s="5" t="s">
        <v>551</v>
      </c>
      <c r="E116" s="5" t="s">
        <v>15</v>
      </c>
      <c r="F116" s="5" t="s">
        <v>235</v>
      </c>
      <c r="G116" s="5" t="s">
        <v>49</v>
      </c>
      <c r="H116" s="5" t="s">
        <v>25</v>
      </c>
      <c r="I116" s="5" t="s">
        <v>1262</v>
      </c>
      <c r="J116" s="5"/>
      <c r="K116" s="5"/>
      <c r="L116" s="5" t="s">
        <v>1251</v>
      </c>
      <c r="M116" s="10">
        <v>6</v>
      </c>
      <c r="N116" s="5" t="s">
        <v>20</v>
      </c>
      <c r="O116" s="5" t="s">
        <v>21</v>
      </c>
    </row>
    <row r="117" spans="1:15" x14ac:dyDescent="0.25">
      <c r="A117" s="4" t="str">
        <f>HYPERLINK("https://nddot-ixmultiasset.biprod.cloud/#/asset/inventory/nbibridges/1302", "WF09")</f>
        <v>WF09</v>
      </c>
      <c r="B117" s="5" t="s">
        <v>419</v>
      </c>
      <c r="C117" s="5" t="s">
        <v>41</v>
      </c>
      <c r="D117" s="5" t="s">
        <v>102</v>
      </c>
      <c r="E117" s="5" t="s">
        <v>420</v>
      </c>
      <c r="F117" s="5" t="s">
        <v>235</v>
      </c>
      <c r="G117" s="5" t="s">
        <v>373</v>
      </c>
      <c r="H117" s="5" t="s">
        <v>25</v>
      </c>
      <c r="I117" s="5" t="s">
        <v>1252</v>
      </c>
      <c r="J117" s="5"/>
      <c r="K117" s="5"/>
      <c r="L117" s="5" t="s">
        <v>1251</v>
      </c>
      <c r="M117" s="10">
        <v>6</v>
      </c>
      <c r="N117" s="5" t="s">
        <v>20</v>
      </c>
      <c r="O117" s="5" t="s">
        <v>21</v>
      </c>
    </row>
    <row r="118" spans="1:15" x14ac:dyDescent="0.25">
      <c r="A118" s="4" t="str">
        <f>HYPERLINK("https://nddot-ixmultiasset.biprod.cloud/#/asset/inventory/nbibridges/1798", "WF20")</f>
        <v>WF20</v>
      </c>
      <c r="B118" s="5" t="s">
        <v>560</v>
      </c>
      <c r="C118" s="5" t="s">
        <v>41</v>
      </c>
      <c r="D118" s="5" t="s">
        <v>248</v>
      </c>
      <c r="E118" s="5" t="s">
        <v>458</v>
      </c>
      <c r="F118" s="5" t="s">
        <v>235</v>
      </c>
      <c r="G118" s="5" t="s">
        <v>31</v>
      </c>
      <c r="H118" s="5" t="s">
        <v>25</v>
      </c>
      <c r="I118" s="5" t="s">
        <v>1262</v>
      </c>
      <c r="J118" s="5"/>
      <c r="K118" s="5"/>
      <c r="L118" s="5" t="s">
        <v>1251</v>
      </c>
      <c r="M118" s="10">
        <v>6</v>
      </c>
      <c r="N118" s="5" t="s">
        <v>20</v>
      </c>
      <c r="O118" s="5" t="s">
        <v>21</v>
      </c>
    </row>
    <row r="119" spans="1:15" x14ac:dyDescent="0.25">
      <c r="A119" s="4" t="str">
        <f>HYPERLINK("https://nddot-ixmultiasset.biprod.cloud/#/asset/inventory/nbibridges/1524", "WF22")</f>
        <v>WF22</v>
      </c>
      <c r="B119" s="5" t="s">
        <v>479</v>
      </c>
      <c r="C119" s="5" t="s">
        <v>41</v>
      </c>
      <c r="D119" s="5" t="s">
        <v>248</v>
      </c>
      <c r="E119" s="5" t="s">
        <v>480</v>
      </c>
      <c r="F119" s="5" t="s">
        <v>235</v>
      </c>
      <c r="G119" s="5" t="s">
        <v>31</v>
      </c>
      <c r="H119" s="5" t="s">
        <v>25</v>
      </c>
      <c r="I119" s="5" t="s">
        <v>1262</v>
      </c>
      <c r="J119" s="5"/>
      <c r="K119" s="5"/>
      <c r="L119" s="5" t="s">
        <v>1251</v>
      </c>
      <c r="M119" s="10">
        <v>6</v>
      </c>
      <c r="N119" s="5" t="s">
        <v>20</v>
      </c>
      <c r="O119" s="5" t="s">
        <v>21</v>
      </c>
    </row>
    <row r="120" spans="1:15" x14ac:dyDescent="0.25">
      <c r="A120" s="2" t="str">
        <f>HYPERLINK("https://nddot-ixmultiasset.biprod.cloud/#/asset/inventory/nbibridges/1616", "WF23")</f>
        <v>WF23</v>
      </c>
      <c r="B120" s="3" t="s">
        <v>500</v>
      </c>
      <c r="C120" s="3" t="s">
        <v>41</v>
      </c>
      <c r="D120" s="3" t="s">
        <v>248</v>
      </c>
      <c r="E120" s="3" t="s">
        <v>480</v>
      </c>
      <c r="F120" s="3" t="s">
        <v>235</v>
      </c>
      <c r="G120" s="3" t="s">
        <v>49</v>
      </c>
      <c r="H120" s="3" t="s">
        <v>25</v>
      </c>
      <c r="I120" s="3" t="s">
        <v>1262</v>
      </c>
      <c r="J120" s="3"/>
      <c r="K120" s="3"/>
      <c r="L120" s="3" t="s">
        <v>1251</v>
      </c>
      <c r="M120" s="9">
        <v>6</v>
      </c>
      <c r="N120" s="3" t="s">
        <v>20</v>
      </c>
      <c r="O120" s="3" t="s">
        <v>21</v>
      </c>
    </row>
    <row r="121" spans="1:15" x14ac:dyDescent="0.25">
      <c r="A121" s="4" t="str">
        <f>HYPERLINK("https://nddot-ixmultiasset.biprod.cloud/#/asset/inventory/nbibridges/471", "02-132-40.0")</f>
        <v>02-132-40.0</v>
      </c>
      <c r="B121" s="5" t="s">
        <v>194</v>
      </c>
      <c r="C121" s="5" t="s">
        <v>112</v>
      </c>
      <c r="D121" s="5" t="s">
        <v>23</v>
      </c>
      <c r="E121" s="5" t="s">
        <v>55</v>
      </c>
      <c r="F121" s="5" t="s">
        <v>16</v>
      </c>
      <c r="G121" s="5" t="s">
        <v>195</v>
      </c>
      <c r="H121" s="5" t="s">
        <v>18</v>
      </c>
      <c r="I121" s="5" t="s">
        <v>1258</v>
      </c>
      <c r="J121" s="5"/>
      <c r="K121" s="5" t="s">
        <v>19</v>
      </c>
      <c r="L121" s="5" t="s">
        <v>1266</v>
      </c>
      <c r="M121" s="10">
        <v>7</v>
      </c>
      <c r="N121" s="5" t="s">
        <v>20</v>
      </c>
      <c r="O121" s="5" t="s">
        <v>21</v>
      </c>
    </row>
    <row r="122" spans="1:15" x14ac:dyDescent="0.25">
      <c r="A122" s="4" t="str">
        <f>HYPERLINK("https://nddot-ixmultiasset.biprod.cloud/#/asset/inventory/nbibridges/1222", "09-103-42.0")</f>
        <v>09-103-42.0</v>
      </c>
      <c r="B122" s="5" t="s">
        <v>404</v>
      </c>
      <c r="C122" s="5" t="s">
        <v>41</v>
      </c>
      <c r="D122" s="5" t="s">
        <v>23</v>
      </c>
      <c r="E122" s="5" t="s">
        <v>15</v>
      </c>
      <c r="F122" s="5" t="s">
        <v>16</v>
      </c>
      <c r="G122" s="5" t="s">
        <v>91</v>
      </c>
      <c r="H122" s="5" t="s">
        <v>18</v>
      </c>
      <c r="I122" s="5" t="s">
        <v>1276</v>
      </c>
      <c r="J122" s="5"/>
      <c r="K122" s="5" t="s">
        <v>19</v>
      </c>
      <c r="L122" s="5" t="s">
        <v>1266</v>
      </c>
      <c r="M122" s="10">
        <v>7</v>
      </c>
      <c r="N122" s="5" t="s">
        <v>20</v>
      </c>
      <c r="O122" s="5" t="s">
        <v>21</v>
      </c>
    </row>
    <row r="123" spans="1:15" x14ac:dyDescent="0.25">
      <c r="A123" s="4" t="str">
        <f>HYPERLINK("https://nddot-ixmultiasset.biprod.cloud/#/asset/inventory/nbibridges/3464", "09-104-37.0")</f>
        <v>09-104-37.0</v>
      </c>
      <c r="B123" s="5" t="s">
        <v>874</v>
      </c>
      <c r="C123" s="5" t="s">
        <v>41</v>
      </c>
      <c r="D123" s="5" t="s">
        <v>48</v>
      </c>
      <c r="E123" s="5" t="s">
        <v>15</v>
      </c>
      <c r="F123" s="5" t="s">
        <v>16</v>
      </c>
      <c r="G123" s="5" t="s">
        <v>350</v>
      </c>
      <c r="H123" s="5" t="s">
        <v>25</v>
      </c>
      <c r="I123" s="5" t="s">
        <v>1277</v>
      </c>
      <c r="J123" s="5"/>
      <c r="K123" s="5"/>
      <c r="L123" s="5" t="s">
        <v>1266</v>
      </c>
      <c r="M123" s="10">
        <v>7</v>
      </c>
      <c r="N123" s="5" t="s">
        <v>20</v>
      </c>
      <c r="O123" s="5" t="s">
        <v>21</v>
      </c>
    </row>
    <row r="124" spans="1:15" x14ac:dyDescent="0.25">
      <c r="A124" s="2" t="str">
        <f>HYPERLINK("https://nddot-ixmultiasset.biprod.cloud/#/asset/inventory/nbibridges/3808", "09-104-40.0")</f>
        <v>09-104-40.0</v>
      </c>
      <c r="B124" s="3" t="s">
        <v>950</v>
      </c>
      <c r="C124" s="3" t="s">
        <v>41</v>
      </c>
      <c r="D124" s="3" t="s">
        <v>48</v>
      </c>
      <c r="E124" s="3" t="s">
        <v>15</v>
      </c>
      <c r="F124" s="3" t="s">
        <v>16</v>
      </c>
      <c r="G124" s="3" t="s">
        <v>39</v>
      </c>
      <c r="H124" s="3" t="s">
        <v>25</v>
      </c>
      <c r="I124" s="3" t="s">
        <v>1262</v>
      </c>
      <c r="J124" s="3"/>
      <c r="K124" s="3"/>
      <c r="L124" s="3" t="s">
        <v>1266</v>
      </c>
      <c r="M124" s="9">
        <v>7</v>
      </c>
      <c r="N124" s="3" t="s">
        <v>20</v>
      </c>
      <c r="O124" s="3" t="s">
        <v>21</v>
      </c>
    </row>
    <row r="125" spans="1:15" x14ac:dyDescent="0.25">
      <c r="A125" s="2" t="str">
        <f>HYPERLINK("https://nddot-ixmultiasset.biprod.cloud/#/asset/inventory/nbibridges/5163", "09-105-31.1")</f>
        <v>09-105-31.1</v>
      </c>
      <c r="B125" s="3" t="s">
        <v>1201</v>
      </c>
      <c r="C125" s="3" t="s">
        <v>41</v>
      </c>
      <c r="D125" s="3" t="s">
        <v>48</v>
      </c>
      <c r="E125" s="3" t="s">
        <v>1202</v>
      </c>
      <c r="F125" s="3" t="s">
        <v>16</v>
      </c>
      <c r="G125" s="3" t="s">
        <v>358</v>
      </c>
      <c r="H125" s="3" t="s">
        <v>25</v>
      </c>
      <c r="I125" s="3" t="s">
        <v>1252</v>
      </c>
      <c r="J125" s="3"/>
      <c r="K125" s="3"/>
      <c r="L125" s="3" t="s">
        <v>1266</v>
      </c>
      <c r="M125" s="9">
        <v>7</v>
      </c>
      <c r="N125" s="3" t="s">
        <v>20</v>
      </c>
      <c r="O125" s="3" t="s">
        <v>21</v>
      </c>
    </row>
    <row r="126" spans="1:15" x14ac:dyDescent="0.25">
      <c r="A126" s="4" t="str">
        <f>HYPERLINK("https://nddot-ixmultiasset.biprod.cloud/#/asset/inventory/nbibridges/1673", "09-105-34.0")</f>
        <v>09-105-34.0</v>
      </c>
      <c r="B126" s="5" t="s">
        <v>521</v>
      </c>
      <c r="C126" s="5" t="s">
        <v>41</v>
      </c>
      <c r="D126" s="5" t="s">
        <v>48</v>
      </c>
      <c r="E126" s="5" t="s">
        <v>15</v>
      </c>
      <c r="F126" s="5" t="s">
        <v>16</v>
      </c>
      <c r="G126" s="5" t="s">
        <v>81</v>
      </c>
      <c r="H126" s="5" t="s">
        <v>18</v>
      </c>
      <c r="I126" s="5" t="s">
        <v>1258</v>
      </c>
      <c r="J126" s="5"/>
      <c r="K126" s="5" t="s">
        <v>19</v>
      </c>
      <c r="L126" s="5" t="s">
        <v>1266</v>
      </c>
      <c r="M126" s="10">
        <v>7</v>
      </c>
      <c r="N126" s="5" t="s">
        <v>20</v>
      </c>
      <c r="O126" s="5" t="s">
        <v>21</v>
      </c>
    </row>
    <row r="127" spans="1:15" x14ac:dyDescent="0.25">
      <c r="A127" s="4" t="str">
        <f>HYPERLINK("https://nddot-ixmultiasset.biprod.cloud/#/asset/inventory/nbibridges/2377", "09-105-42.0")</f>
        <v>09-105-42.0</v>
      </c>
      <c r="B127" s="5" t="s">
        <v>673</v>
      </c>
      <c r="C127" s="5" t="s">
        <v>41</v>
      </c>
      <c r="D127" s="5" t="s">
        <v>105</v>
      </c>
      <c r="E127" s="5" t="s">
        <v>15</v>
      </c>
      <c r="F127" s="5" t="s">
        <v>16</v>
      </c>
      <c r="G127" s="5" t="s">
        <v>115</v>
      </c>
      <c r="H127" s="5" t="s">
        <v>25</v>
      </c>
      <c r="I127" s="5" t="s">
        <v>1262</v>
      </c>
      <c r="J127" s="5"/>
      <c r="K127" s="5"/>
      <c r="L127" s="5" t="s">
        <v>1266</v>
      </c>
      <c r="M127" s="10">
        <v>7</v>
      </c>
      <c r="N127" s="5" t="s">
        <v>20</v>
      </c>
      <c r="O127" s="5" t="s">
        <v>21</v>
      </c>
    </row>
    <row r="128" spans="1:15" x14ac:dyDescent="0.25">
      <c r="A128" s="4" t="str">
        <f>HYPERLINK("https://nddot-ixmultiasset.biprod.cloud/#/asset/inventory/nbibridges/3085", "09-110-39.1")</f>
        <v>09-110-39.1</v>
      </c>
      <c r="B128" s="5" t="s">
        <v>803</v>
      </c>
      <c r="C128" s="5" t="s">
        <v>41</v>
      </c>
      <c r="D128" s="5" t="s">
        <v>48</v>
      </c>
      <c r="E128" s="5" t="s">
        <v>15</v>
      </c>
      <c r="F128" s="5" t="s">
        <v>16</v>
      </c>
      <c r="G128" s="5" t="s">
        <v>81</v>
      </c>
      <c r="H128" s="5" t="s">
        <v>18</v>
      </c>
      <c r="I128" s="5" t="s">
        <v>1258</v>
      </c>
      <c r="J128" s="5"/>
      <c r="K128" s="5" t="s">
        <v>19</v>
      </c>
      <c r="L128" s="5" t="s">
        <v>1266</v>
      </c>
      <c r="M128" s="10">
        <v>7</v>
      </c>
      <c r="N128" s="5" t="s">
        <v>20</v>
      </c>
      <c r="O128" s="5" t="s">
        <v>21</v>
      </c>
    </row>
    <row r="129" spans="1:15" x14ac:dyDescent="0.25">
      <c r="A129" s="4" t="str">
        <f>HYPERLINK("https://nddot-ixmultiasset.biprod.cloud/#/asset/inventory/nbibridges/3380", "09-110-40.0")</f>
        <v>09-110-40.0</v>
      </c>
      <c r="B129" s="5" t="s">
        <v>855</v>
      </c>
      <c r="C129" s="5" t="s">
        <v>41</v>
      </c>
      <c r="D129" s="5" t="s">
        <v>48</v>
      </c>
      <c r="E129" s="5" t="s">
        <v>15</v>
      </c>
      <c r="F129" s="5" t="s">
        <v>16</v>
      </c>
      <c r="G129" s="5" t="s">
        <v>174</v>
      </c>
      <c r="H129" s="5" t="s">
        <v>18</v>
      </c>
      <c r="I129" s="5" t="s">
        <v>1258</v>
      </c>
      <c r="J129" s="5"/>
      <c r="K129" s="5"/>
      <c r="L129" s="5" t="s">
        <v>1266</v>
      </c>
      <c r="M129" s="10">
        <v>7</v>
      </c>
      <c r="N129" s="5" t="s">
        <v>121</v>
      </c>
      <c r="O129" s="5" t="s">
        <v>21</v>
      </c>
    </row>
    <row r="130" spans="1:15" x14ac:dyDescent="0.25">
      <c r="A130" s="4" t="str">
        <f>HYPERLINK("https://nddot-ixmultiasset.biprod.cloud/#/asset/inventory/nbibridges/3942", "09-114-26.0")</f>
        <v>09-114-26.0</v>
      </c>
      <c r="B130" s="5" t="s">
        <v>972</v>
      </c>
      <c r="C130" s="5" t="s">
        <v>41</v>
      </c>
      <c r="D130" s="5" t="s">
        <v>973</v>
      </c>
      <c r="E130" s="5" t="s">
        <v>15</v>
      </c>
      <c r="F130" s="5" t="s">
        <v>16</v>
      </c>
      <c r="G130" s="5" t="s">
        <v>69</v>
      </c>
      <c r="H130" s="5" t="s">
        <v>18</v>
      </c>
      <c r="I130" s="5" t="s">
        <v>1258</v>
      </c>
      <c r="J130" s="5"/>
      <c r="K130" s="5" t="s">
        <v>19</v>
      </c>
      <c r="L130" s="5" t="s">
        <v>1266</v>
      </c>
      <c r="M130" s="10">
        <v>7</v>
      </c>
      <c r="N130" s="5" t="s">
        <v>20</v>
      </c>
      <c r="O130" s="5" t="s">
        <v>21</v>
      </c>
    </row>
    <row r="131" spans="1:15" x14ac:dyDescent="0.25">
      <c r="A131" s="4" t="str">
        <f>HYPERLINK("https://nddot-ixmultiasset.biprod.cloud/#/asset/inventory/nbibridges/4093", "09-114-38.0")</f>
        <v>09-114-38.0</v>
      </c>
      <c r="B131" s="5" t="s">
        <v>996</v>
      </c>
      <c r="C131" s="5" t="s">
        <v>41</v>
      </c>
      <c r="D131" s="5" t="s">
        <v>48</v>
      </c>
      <c r="E131" s="5" t="s">
        <v>544</v>
      </c>
      <c r="F131" s="5" t="s">
        <v>16</v>
      </c>
      <c r="G131" s="5" t="s">
        <v>212</v>
      </c>
      <c r="H131" s="5" t="s">
        <v>25</v>
      </c>
      <c r="I131" s="5" t="s">
        <v>1262</v>
      </c>
      <c r="J131" s="5"/>
      <c r="K131" s="5"/>
      <c r="L131" s="5" t="s">
        <v>1266</v>
      </c>
      <c r="M131" s="10">
        <v>7</v>
      </c>
      <c r="N131" s="5" t="s">
        <v>20</v>
      </c>
      <c r="O131" s="5" t="s">
        <v>21</v>
      </c>
    </row>
    <row r="132" spans="1:15" x14ac:dyDescent="0.25">
      <c r="A132" s="2" t="str">
        <f>HYPERLINK("https://nddot-ixmultiasset.biprod.cloud/#/asset/inventory/nbibridges/304", "09-116-37.0")</f>
        <v>09-116-37.0</v>
      </c>
      <c r="B132" s="3" t="s">
        <v>155</v>
      </c>
      <c r="C132" s="3" t="s">
        <v>41</v>
      </c>
      <c r="D132" s="3" t="s">
        <v>48</v>
      </c>
      <c r="E132" s="3" t="s">
        <v>15</v>
      </c>
      <c r="F132" s="3" t="s">
        <v>16</v>
      </c>
      <c r="G132" s="3" t="s">
        <v>156</v>
      </c>
      <c r="H132" s="3" t="s">
        <v>25</v>
      </c>
      <c r="I132" s="3" t="s">
        <v>1252</v>
      </c>
      <c r="J132" s="3"/>
      <c r="K132" s="3"/>
      <c r="L132" s="3" t="s">
        <v>1266</v>
      </c>
      <c r="M132" s="9">
        <v>7</v>
      </c>
      <c r="N132" s="3" t="s">
        <v>20</v>
      </c>
      <c r="O132" s="3" t="s">
        <v>21</v>
      </c>
    </row>
    <row r="133" spans="1:15" x14ac:dyDescent="0.25">
      <c r="A133" s="2" t="str">
        <f>HYPERLINK("https://nddot-ixmultiasset.biprod.cloud/#/asset/inventory/nbibridges/1850", "09-117-28.0")</f>
        <v>09-117-28.0</v>
      </c>
      <c r="B133" s="3" t="s">
        <v>575</v>
      </c>
      <c r="C133" s="3" t="s">
        <v>41</v>
      </c>
      <c r="D133" s="3" t="s">
        <v>576</v>
      </c>
      <c r="E133" s="3" t="s">
        <v>187</v>
      </c>
      <c r="F133" s="3" t="s">
        <v>16</v>
      </c>
      <c r="G133" s="3" t="s">
        <v>176</v>
      </c>
      <c r="H133" s="3" t="s">
        <v>25</v>
      </c>
      <c r="I133" s="3" t="s">
        <v>1282</v>
      </c>
      <c r="J133" s="3"/>
      <c r="K133" s="3"/>
      <c r="L133" s="3" t="s">
        <v>1266</v>
      </c>
      <c r="M133" s="9">
        <v>7</v>
      </c>
      <c r="N133" s="3" t="s">
        <v>20</v>
      </c>
      <c r="O133" s="3" t="s">
        <v>21</v>
      </c>
    </row>
    <row r="134" spans="1:15" x14ac:dyDescent="0.25">
      <c r="A134" s="2" t="str">
        <f>HYPERLINK("https://nddot-ixmultiasset.biprod.cloud/#/asset/inventory/nbibridges/2640", "09-117-36.0")</f>
        <v>09-117-36.0</v>
      </c>
      <c r="B134" s="3" t="s">
        <v>720</v>
      </c>
      <c r="C134" s="3" t="s">
        <v>41</v>
      </c>
      <c r="D134" s="3" t="s">
        <v>48</v>
      </c>
      <c r="E134" s="3" t="s">
        <v>15</v>
      </c>
      <c r="F134" s="3" t="s">
        <v>16</v>
      </c>
      <c r="G134" s="3" t="s">
        <v>199</v>
      </c>
      <c r="H134" s="3" t="s">
        <v>25</v>
      </c>
      <c r="I134" s="3" t="s">
        <v>1262</v>
      </c>
      <c r="J134" s="3"/>
      <c r="K134" s="3"/>
      <c r="L134" s="3" t="s">
        <v>1266</v>
      </c>
      <c r="M134" s="9">
        <v>7</v>
      </c>
      <c r="N134" s="3" t="s">
        <v>20</v>
      </c>
      <c r="O134" s="3" t="s">
        <v>21</v>
      </c>
    </row>
    <row r="135" spans="1:15" x14ac:dyDescent="0.25">
      <c r="A135" s="4" t="str">
        <f>HYPERLINK("https://nddot-ixmultiasset.biprod.cloud/#/asset/inventory/nbibridges/521", "09-118-21.1")</f>
        <v>09-118-21.1</v>
      </c>
      <c r="B135" s="5" t="s">
        <v>209</v>
      </c>
      <c r="C135" s="5" t="s">
        <v>41</v>
      </c>
      <c r="D135" s="5" t="s">
        <v>68</v>
      </c>
      <c r="E135" s="5" t="s">
        <v>15</v>
      </c>
      <c r="F135" s="5" t="s">
        <v>16</v>
      </c>
      <c r="G135" s="5" t="s">
        <v>207</v>
      </c>
      <c r="H135" s="5" t="s">
        <v>25</v>
      </c>
      <c r="I135" s="5" t="s">
        <v>1252</v>
      </c>
      <c r="J135" s="5"/>
      <c r="K135" s="5"/>
      <c r="L135" s="5" t="s">
        <v>1280</v>
      </c>
      <c r="M135" s="10">
        <v>7</v>
      </c>
      <c r="N135" s="5" t="s">
        <v>35</v>
      </c>
      <c r="O135" s="5" t="s">
        <v>21</v>
      </c>
    </row>
    <row r="136" spans="1:15" x14ac:dyDescent="0.25">
      <c r="A136" s="4" t="str">
        <f>HYPERLINK("https://nddot-ixmultiasset.biprod.cloud/#/asset/inventory/nbibridges/4442", "09-118-28.0")</f>
        <v>09-118-28.0</v>
      </c>
      <c r="B136" s="5" t="s">
        <v>1048</v>
      </c>
      <c r="C136" s="5" t="s">
        <v>41</v>
      </c>
      <c r="D136" s="5" t="s">
        <v>23</v>
      </c>
      <c r="E136" s="5" t="s">
        <v>15</v>
      </c>
      <c r="F136" s="5" t="s">
        <v>16</v>
      </c>
      <c r="G136" s="5" t="s">
        <v>174</v>
      </c>
      <c r="H136" s="5" t="s">
        <v>25</v>
      </c>
      <c r="I136" s="5" t="s">
        <v>1258</v>
      </c>
      <c r="J136" s="5"/>
      <c r="K136" s="5" t="s">
        <v>19</v>
      </c>
      <c r="L136" s="5" t="s">
        <v>1266</v>
      </c>
      <c r="M136" s="10">
        <v>7</v>
      </c>
      <c r="N136" s="5" t="s">
        <v>20</v>
      </c>
      <c r="O136" s="5" t="s">
        <v>21</v>
      </c>
    </row>
    <row r="137" spans="1:15" x14ac:dyDescent="0.25">
      <c r="A137" s="2" t="str">
        <f>HYPERLINK("https://nddot-ixmultiasset.biprod.cloud/#/asset/inventory/nbibridges/4574", "09-118-34.0")</f>
        <v>09-118-34.0</v>
      </c>
      <c r="B137" s="3" t="s">
        <v>1077</v>
      </c>
      <c r="C137" s="3" t="s">
        <v>41</v>
      </c>
      <c r="D137" s="3" t="s">
        <v>1078</v>
      </c>
      <c r="E137" s="3" t="s">
        <v>15</v>
      </c>
      <c r="F137" s="3" t="s">
        <v>16</v>
      </c>
      <c r="G137" s="3" t="s">
        <v>378</v>
      </c>
      <c r="H137" s="3" t="s">
        <v>25</v>
      </c>
      <c r="I137" s="3" t="s">
        <v>1252</v>
      </c>
      <c r="J137" s="3"/>
      <c r="K137" s="3"/>
      <c r="L137" s="3" t="s">
        <v>1266</v>
      </c>
      <c r="M137" s="9">
        <v>7</v>
      </c>
      <c r="N137" s="3" t="s">
        <v>20</v>
      </c>
      <c r="O137" s="3" t="s">
        <v>21</v>
      </c>
    </row>
    <row r="138" spans="1:15" x14ac:dyDescent="0.25">
      <c r="A138" s="2" t="str">
        <f>HYPERLINK("https://nddot-ixmultiasset.biprod.cloud/#/asset/inventory/nbibridges/4756", "09-118-36.0")</f>
        <v>09-118-36.0</v>
      </c>
      <c r="B138" s="3" t="s">
        <v>1118</v>
      </c>
      <c r="C138" s="3" t="s">
        <v>41</v>
      </c>
      <c r="D138" s="3" t="s">
        <v>48</v>
      </c>
      <c r="E138" s="3" t="s">
        <v>15</v>
      </c>
      <c r="F138" s="3" t="s">
        <v>16</v>
      </c>
      <c r="G138" s="3" t="s">
        <v>540</v>
      </c>
      <c r="H138" s="3" t="s">
        <v>25</v>
      </c>
      <c r="I138" s="3" t="s">
        <v>1258</v>
      </c>
      <c r="J138" s="3"/>
      <c r="K138" s="3" t="s">
        <v>19</v>
      </c>
      <c r="L138" s="3" t="s">
        <v>1266</v>
      </c>
      <c r="M138" s="9">
        <v>7</v>
      </c>
      <c r="N138" s="3" t="s">
        <v>20</v>
      </c>
      <c r="O138" s="3" t="s">
        <v>21</v>
      </c>
    </row>
    <row r="139" spans="1:15" x14ac:dyDescent="0.25">
      <c r="A139" s="4" t="str">
        <f>HYPERLINK("https://nddot-ixmultiasset.biprod.cloud/#/asset/inventory/nbibridges/4965", "09-119-33.0")</f>
        <v>09-119-33.0</v>
      </c>
      <c r="B139" s="5" t="s">
        <v>1147</v>
      </c>
      <c r="C139" s="5" t="s">
        <v>41</v>
      </c>
      <c r="D139" s="5" t="s">
        <v>1078</v>
      </c>
      <c r="E139" s="5" t="s">
        <v>15</v>
      </c>
      <c r="F139" s="5" t="s">
        <v>16</v>
      </c>
      <c r="G139" s="5" t="s">
        <v>585</v>
      </c>
      <c r="H139" s="5" t="s">
        <v>25</v>
      </c>
      <c r="I139" s="5" t="s">
        <v>1252</v>
      </c>
      <c r="J139" s="5"/>
      <c r="K139" s="5"/>
      <c r="L139" s="5" t="s">
        <v>1266</v>
      </c>
      <c r="M139" s="10">
        <v>7</v>
      </c>
      <c r="N139" s="5" t="s">
        <v>20</v>
      </c>
      <c r="O139" s="5" t="s">
        <v>21</v>
      </c>
    </row>
    <row r="140" spans="1:15" x14ac:dyDescent="0.25">
      <c r="A140" s="2" t="str">
        <f>HYPERLINK("https://nddot-ixmultiasset.biprod.cloud/#/asset/inventory/nbibridges/78", "09-119-35.0")</f>
        <v>09-119-35.0</v>
      </c>
      <c r="B140" s="3" t="s">
        <v>47</v>
      </c>
      <c r="C140" s="3" t="s">
        <v>41</v>
      </c>
      <c r="D140" s="3" t="s">
        <v>48</v>
      </c>
      <c r="E140" s="3" t="s">
        <v>15</v>
      </c>
      <c r="F140" s="3" t="s">
        <v>16</v>
      </c>
      <c r="G140" s="3" t="s">
        <v>49</v>
      </c>
      <c r="H140" s="3" t="s">
        <v>25</v>
      </c>
      <c r="I140" s="3" t="s">
        <v>1262</v>
      </c>
      <c r="J140" s="3"/>
      <c r="K140" s="3"/>
      <c r="L140" s="3" t="s">
        <v>1266</v>
      </c>
      <c r="M140" s="9">
        <v>7</v>
      </c>
      <c r="N140" s="3" t="s">
        <v>20</v>
      </c>
      <c r="O140" s="3" t="s">
        <v>21</v>
      </c>
    </row>
    <row r="141" spans="1:15" x14ac:dyDescent="0.25">
      <c r="A141" s="2" t="str">
        <f>HYPERLINK("https://nddot-ixmultiasset.biprod.cloud/#/asset/inventory/nbibridges/117", "09-119-35.1")</f>
        <v>09-119-35.1</v>
      </c>
      <c r="B141" s="3" t="s">
        <v>72</v>
      </c>
      <c r="C141" s="3" t="s">
        <v>41</v>
      </c>
      <c r="D141" s="3" t="s">
        <v>48</v>
      </c>
      <c r="E141" s="3" t="s">
        <v>15</v>
      </c>
      <c r="F141" s="3" t="s">
        <v>16</v>
      </c>
      <c r="G141" s="3" t="s">
        <v>73</v>
      </c>
      <c r="H141" s="3" t="s">
        <v>18</v>
      </c>
      <c r="I141" s="3" t="s">
        <v>1274</v>
      </c>
      <c r="J141" s="3"/>
      <c r="K141" s="3" t="s">
        <v>19</v>
      </c>
      <c r="L141" s="3" t="s">
        <v>1266</v>
      </c>
      <c r="M141" s="9">
        <v>7</v>
      </c>
      <c r="N141" s="3" t="s">
        <v>20</v>
      </c>
      <c r="O141" s="3" t="s">
        <v>74</v>
      </c>
    </row>
    <row r="142" spans="1:15" x14ac:dyDescent="0.25">
      <c r="A142" s="2" t="str">
        <f>HYPERLINK("https://nddot-ixmultiasset.biprod.cloud/#/asset/inventory/nbibridges/1735", "09-120-32.0")</f>
        <v>09-120-32.0</v>
      </c>
      <c r="B142" s="3" t="s">
        <v>535</v>
      </c>
      <c r="C142" s="3" t="s">
        <v>41</v>
      </c>
      <c r="D142" s="3" t="s">
        <v>536</v>
      </c>
      <c r="E142" s="3" t="s">
        <v>15</v>
      </c>
      <c r="F142" s="3" t="s">
        <v>16</v>
      </c>
      <c r="G142" s="3" t="s">
        <v>176</v>
      </c>
      <c r="H142" s="3" t="s">
        <v>25</v>
      </c>
      <c r="I142" s="3" t="s">
        <v>1277</v>
      </c>
      <c r="J142" s="3"/>
      <c r="K142" s="3"/>
      <c r="L142" s="3" t="s">
        <v>1266</v>
      </c>
      <c r="M142" s="9">
        <v>7</v>
      </c>
      <c r="N142" s="3" t="s">
        <v>20</v>
      </c>
      <c r="O142" s="3" t="s">
        <v>21</v>
      </c>
    </row>
    <row r="143" spans="1:15" x14ac:dyDescent="0.25">
      <c r="A143" s="2" t="str">
        <f>HYPERLINK("https://nddot-ixmultiasset.biprod.cloud/#/asset/inventory/nbibridges/1607", "09-120-32.1")</f>
        <v>09-120-32.1</v>
      </c>
      <c r="B143" s="3" t="s">
        <v>498</v>
      </c>
      <c r="C143" s="3" t="s">
        <v>41</v>
      </c>
      <c r="D143" s="3" t="s">
        <v>23</v>
      </c>
      <c r="E143" s="3" t="s">
        <v>15</v>
      </c>
      <c r="F143" s="3" t="s">
        <v>16</v>
      </c>
      <c r="G143" s="3" t="s">
        <v>216</v>
      </c>
      <c r="H143" s="3" t="s">
        <v>25</v>
      </c>
      <c r="I143" s="3" t="s">
        <v>1258</v>
      </c>
      <c r="J143" s="3"/>
      <c r="K143" s="3" t="s">
        <v>19</v>
      </c>
      <c r="L143" s="3" t="s">
        <v>1266</v>
      </c>
      <c r="M143" s="9">
        <v>7</v>
      </c>
      <c r="N143" s="3" t="s">
        <v>20</v>
      </c>
      <c r="O143" s="3" t="s">
        <v>21</v>
      </c>
    </row>
    <row r="144" spans="1:15" x14ac:dyDescent="0.25">
      <c r="A144" s="2" t="str">
        <f>HYPERLINK("https://nddot-ixmultiasset.biprod.cloud/#/asset/inventory/nbibridges/2601", "09-121-26.0")</f>
        <v>09-121-26.0</v>
      </c>
      <c r="B144" s="3" t="s">
        <v>711</v>
      </c>
      <c r="C144" s="3" t="s">
        <v>41</v>
      </c>
      <c r="D144" s="3" t="s">
        <v>23</v>
      </c>
      <c r="E144" s="3" t="s">
        <v>15</v>
      </c>
      <c r="F144" s="3" t="s">
        <v>16</v>
      </c>
      <c r="G144" s="3" t="s">
        <v>119</v>
      </c>
      <c r="H144" s="3" t="s">
        <v>25</v>
      </c>
      <c r="I144" s="3" t="s">
        <v>1277</v>
      </c>
      <c r="J144" s="3"/>
      <c r="K144" s="3"/>
      <c r="L144" s="3" t="s">
        <v>1266</v>
      </c>
      <c r="M144" s="9">
        <v>7</v>
      </c>
      <c r="N144" s="3" t="s">
        <v>20</v>
      </c>
      <c r="O144" s="3" t="s">
        <v>21</v>
      </c>
    </row>
    <row r="145" spans="1:15" x14ac:dyDescent="0.25">
      <c r="A145" s="4" t="str">
        <f>HYPERLINK("https://nddot-ixmultiasset.biprod.cloud/#/asset/inventory/nbibridges/3223", "09-121-32.0")</f>
        <v>09-121-32.0</v>
      </c>
      <c r="B145" s="5" t="s">
        <v>822</v>
      </c>
      <c r="C145" s="5" t="s">
        <v>41</v>
      </c>
      <c r="D145" s="5" t="s">
        <v>823</v>
      </c>
      <c r="E145" s="5" t="s">
        <v>15</v>
      </c>
      <c r="F145" s="5" t="s">
        <v>16</v>
      </c>
      <c r="G145" s="5" t="s">
        <v>176</v>
      </c>
      <c r="H145" s="5" t="s">
        <v>25</v>
      </c>
      <c r="I145" s="5" t="s">
        <v>1276</v>
      </c>
      <c r="J145" s="5"/>
      <c r="K145" s="5"/>
      <c r="L145" s="5" t="s">
        <v>1266</v>
      </c>
      <c r="M145" s="10">
        <v>7</v>
      </c>
      <c r="N145" s="5" t="s">
        <v>20</v>
      </c>
      <c r="O145" s="5" t="s">
        <v>21</v>
      </c>
    </row>
    <row r="146" spans="1:15" x14ac:dyDescent="0.25">
      <c r="A146" s="2" t="str">
        <f>HYPERLINK("https://nddot-ixmultiasset.biprod.cloud/#/asset/inventory/nbibridges/4679", "09-123-26.0")</f>
        <v>09-123-26.0</v>
      </c>
      <c r="B146" s="3" t="s">
        <v>1104</v>
      </c>
      <c r="C146" s="3" t="s">
        <v>41</v>
      </c>
      <c r="D146" s="3" t="s">
        <v>23</v>
      </c>
      <c r="E146" s="3" t="s">
        <v>15</v>
      </c>
      <c r="F146" s="3" t="s">
        <v>16</v>
      </c>
      <c r="G146" s="3" t="s">
        <v>81</v>
      </c>
      <c r="H146" s="3" t="s">
        <v>25</v>
      </c>
      <c r="I146" s="3" t="s">
        <v>1252</v>
      </c>
      <c r="J146" s="3"/>
      <c r="K146" s="3"/>
      <c r="L146" s="3" t="s">
        <v>1266</v>
      </c>
      <c r="M146" s="9">
        <v>7</v>
      </c>
      <c r="N146" s="3" t="s">
        <v>20</v>
      </c>
      <c r="O146" s="3" t="s">
        <v>21</v>
      </c>
    </row>
    <row r="147" spans="1:15" x14ac:dyDescent="0.25">
      <c r="A147" s="2" t="str">
        <f>HYPERLINK("https://nddot-ixmultiasset.biprod.cloud/#/asset/inventory/nbibridges/5036", "09-124-37.0")</f>
        <v>09-124-37.0</v>
      </c>
      <c r="B147" s="3" t="s">
        <v>1156</v>
      </c>
      <c r="C147" s="3" t="s">
        <v>41</v>
      </c>
      <c r="D147" s="3" t="s">
        <v>1157</v>
      </c>
      <c r="E147" s="3" t="s">
        <v>15</v>
      </c>
      <c r="F147" s="3" t="s">
        <v>16</v>
      </c>
      <c r="G147" s="3" t="s">
        <v>69</v>
      </c>
      <c r="H147" s="3" t="s">
        <v>18</v>
      </c>
      <c r="I147" s="3" t="s">
        <v>1276</v>
      </c>
      <c r="J147" s="3"/>
      <c r="K147" s="3"/>
      <c r="L147" s="3" t="s">
        <v>1266</v>
      </c>
      <c r="M147" s="9">
        <v>7</v>
      </c>
      <c r="N147" s="3" t="s">
        <v>20</v>
      </c>
      <c r="O147" s="3" t="s">
        <v>21</v>
      </c>
    </row>
    <row r="148" spans="1:15" x14ac:dyDescent="0.25">
      <c r="A148" s="4" t="str">
        <f>HYPERLINK("https://nddot-ixmultiasset.biprod.cloud/#/asset/inventory/nbibridges/3779", "09-126-32.0")</f>
        <v>09-126-32.0</v>
      </c>
      <c r="B148" s="5" t="s">
        <v>944</v>
      </c>
      <c r="C148" s="5" t="s">
        <v>41</v>
      </c>
      <c r="D148" s="5" t="s">
        <v>48</v>
      </c>
      <c r="E148" s="5" t="s">
        <v>15</v>
      </c>
      <c r="F148" s="5" t="s">
        <v>16</v>
      </c>
      <c r="G148" s="5" t="s">
        <v>540</v>
      </c>
      <c r="H148" s="5" t="s">
        <v>25</v>
      </c>
      <c r="I148" s="5" t="s">
        <v>1258</v>
      </c>
      <c r="J148" s="5"/>
      <c r="K148" s="5"/>
      <c r="L148" s="5" t="s">
        <v>1266</v>
      </c>
      <c r="M148" s="10">
        <v>7</v>
      </c>
      <c r="N148" s="5" t="s">
        <v>20</v>
      </c>
      <c r="O148" s="5" t="s">
        <v>21</v>
      </c>
    </row>
    <row r="149" spans="1:15" x14ac:dyDescent="0.25">
      <c r="A149" s="4" t="str">
        <f>HYPERLINK("https://nddot-ixmultiasset.biprod.cloud/#/asset/inventory/nbibridges/91", "09-126-32.1")</f>
        <v>09-126-32.1</v>
      </c>
      <c r="B149" s="5" t="s">
        <v>57</v>
      </c>
      <c r="C149" s="5" t="s">
        <v>41</v>
      </c>
      <c r="D149" s="5" t="s">
        <v>48</v>
      </c>
      <c r="E149" s="5" t="s">
        <v>15</v>
      </c>
      <c r="F149" s="5" t="s">
        <v>16</v>
      </c>
      <c r="G149" s="5" t="s">
        <v>58</v>
      </c>
      <c r="H149" s="5" t="s">
        <v>25</v>
      </c>
      <c r="I149" s="5" t="s">
        <v>1262</v>
      </c>
      <c r="J149" s="5"/>
      <c r="K149" s="5"/>
      <c r="L149" s="5" t="s">
        <v>1266</v>
      </c>
      <c r="M149" s="10">
        <v>7</v>
      </c>
      <c r="N149" s="5" t="s">
        <v>20</v>
      </c>
      <c r="O149" s="5" t="s">
        <v>21</v>
      </c>
    </row>
    <row r="150" spans="1:15" x14ac:dyDescent="0.25">
      <c r="A150" s="2" t="str">
        <f>HYPERLINK("https://nddot-ixmultiasset.biprod.cloud/#/asset/inventory/nbibridges/807", "09-127-30.0")</f>
        <v>09-127-30.0</v>
      </c>
      <c r="B150" s="3" t="s">
        <v>280</v>
      </c>
      <c r="C150" s="3" t="s">
        <v>41</v>
      </c>
      <c r="D150" s="3" t="s">
        <v>48</v>
      </c>
      <c r="E150" s="3" t="s">
        <v>15</v>
      </c>
      <c r="F150" s="3" t="s">
        <v>16</v>
      </c>
      <c r="G150" s="3" t="s">
        <v>152</v>
      </c>
      <c r="H150" s="3" t="s">
        <v>25</v>
      </c>
      <c r="I150" s="3" t="s">
        <v>1262</v>
      </c>
      <c r="J150" s="3"/>
      <c r="K150" s="3"/>
      <c r="L150" s="3" t="s">
        <v>1266</v>
      </c>
      <c r="M150" s="9">
        <v>7</v>
      </c>
      <c r="N150" s="3" t="s">
        <v>20</v>
      </c>
      <c r="O150" s="3" t="s">
        <v>21</v>
      </c>
    </row>
    <row r="151" spans="1:15" x14ac:dyDescent="0.25">
      <c r="A151" s="2" t="str">
        <f>HYPERLINK("https://nddot-ixmultiasset.biprod.cloud/#/asset/inventory/nbibridges/3091", "09-129-26.0")</f>
        <v>09-129-26.0</v>
      </c>
      <c r="B151" s="3" t="s">
        <v>804</v>
      </c>
      <c r="C151" s="3" t="s">
        <v>41</v>
      </c>
      <c r="D151" s="3" t="s">
        <v>105</v>
      </c>
      <c r="E151" s="3" t="s">
        <v>15</v>
      </c>
      <c r="F151" s="3" t="s">
        <v>16</v>
      </c>
      <c r="G151" s="3" t="s">
        <v>73</v>
      </c>
      <c r="H151" s="3" t="s">
        <v>25</v>
      </c>
      <c r="I151" s="3" t="s">
        <v>1258</v>
      </c>
      <c r="J151" s="3"/>
      <c r="K151" s="3" t="s">
        <v>19</v>
      </c>
      <c r="L151" s="3" t="s">
        <v>1266</v>
      </c>
      <c r="M151" s="9">
        <v>7</v>
      </c>
      <c r="N151" s="3" t="s">
        <v>20</v>
      </c>
      <c r="O151" s="3" t="s">
        <v>21</v>
      </c>
    </row>
    <row r="152" spans="1:15" x14ac:dyDescent="0.25">
      <c r="A152" s="2" t="str">
        <f>HYPERLINK("https://nddot-ixmultiasset.biprod.cloud/#/asset/inventory/nbibridges/3080", "09-129-26.1")</f>
        <v>09-129-26.1</v>
      </c>
      <c r="B152" s="3" t="s">
        <v>802</v>
      </c>
      <c r="C152" s="3" t="s">
        <v>41</v>
      </c>
      <c r="D152" s="3" t="s">
        <v>48</v>
      </c>
      <c r="E152" s="3" t="s">
        <v>15</v>
      </c>
      <c r="F152" s="3" t="s">
        <v>16</v>
      </c>
      <c r="G152" s="3" t="s">
        <v>162</v>
      </c>
      <c r="H152" s="3" t="s">
        <v>25</v>
      </c>
      <c r="I152" s="3" t="s">
        <v>1262</v>
      </c>
      <c r="J152" s="3"/>
      <c r="K152" s="3"/>
      <c r="L152" s="3" t="s">
        <v>1266</v>
      </c>
      <c r="M152" s="9">
        <v>7</v>
      </c>
      <c r="N152" s="3" t="s">
        <v>20</v>
      </c>
      <c r="O152" s="3" t="s">
        <v>21</v>
      </c>
    </row>
    <row r="153" spans="1:15" x14ac:dyDescent="0.25">
      <c r="A153" s="2" t="str">
        <f>HYPERLINK("https://nddot-ixmultiasset.biprod.cloud/#/asset/inventory/nbibridges/3284", "09-129-26.2")</f>
        <v>09-129-26.2</v>
      </c>
      <c r="B153" s="3" t="s">
        <v>837</v>
      </c>
      <c r="C153" s="3" t="s">
        <v>41</v>
      </c>
      <c r="D153" s="3" t="s">
        <v>48</v>
      </c>
      <c r="E153" s="3" t="s">
        <v>15</v>
      </c>
      <c r="F153" s="3" t="s">
        <v>16</v>
      </c>
      <c r="G153" s="3" t="s">
        <v>61</v>
      </c>
      <c r="H153" s="3" t="s">
        <v>18</v>
      </c>
      <c r="I153" s="3" t="s">
        <v>1258</v>
      </c>
      <c r="J153" s="3"/>
      <c r="K153" s="3" t="s">
        <v>19</v>
      </c>
      <c r="L153" s="3" t="s">
        <v>1266</v>
      </c>
      <c r="M153" s="9">
        <v>7</v>
      </c>
      <c r="N153" s="3" t="s">
        <v>20</v>
      </c>
      <c r="O153" s="3" t="s">
        <v>21</v>
      </c>
    </row>
    <row r="154" spans="1:15" x14ac:dyDescent="0.25">
      <c r="A154" s="2" t="str">
        <f>HYPERLINK("https://nddot-ixmultiasset.biprod.cloud/#/asset/inventory/nbibridges/309", "09-130-23.0")</f>
        <v>09-130-23.0</v>
      </c>
      <c r="B154" s="3" t="s">
        <v>159</v>
      </c>
      <c r="C154" s="3" t="s">
        <v>41</v>
      </c>
      <c r="D154" s="3" t="s">
        <v>23</v>
      </c>
      <c r="E154" s="3" t="s">
        <v>160</v>
      </c>
      <c r="F154" s="3" t="s">
        <v>16</v>
      </c>
      <c r="G154" s="3" t="s">
        <v>109</v>
      </c>
      <c r="H154" s="3" t="s">
        <v>25</v>
      </c>
      <c r="I154" s="3" t="s">
        <v>1252</v>
      </c>
      <c r="J154" s="3"/>
      <c r="K154" s="3"/>
      <c r="L154" s="3" t="s">
        <v>1266</v>
      </c>
      <c r="M154" s="9">
        <v>7</v>
      </c>
      <c r="N154" s="3" t="s">
        <v>20</v>
      </c>
      <c r="O154" s="3" t="s">
        <v>21</v>
      </c>
    </row>
    <row r="155" spans="1:15" x14ac:dyDescent="0.25">
      <c r="A155" s="2" t="str">
        <f>HYPERLINK("https://nddot-ixmultiasset.biprod.cloud/#/asset/inventory/nbibridges/1646", "09-131-24.0")</f>
        <v>09-131-24.0</v>
      </c>
      <c r="B155" s="3" t="s">
        <v>509</v>
      </c>
      <c r="C155" s="3" t="s">
        <v>41</v>
      </c>
      <c r="D155" s="3" t="s">
        <v>48</v>
      </c>
      <c r="E155" s="3" t="s">
        <v>15</v>
      </c>
      <c r="F155" s="3" t="s">
        <v>16</v>
      </c>
      <c r="G155" s="3" t="s">
        <v>272</v>
      </c>
      <c r="H155" s="3" t="s">
        <v>25</v>
      </c>
      <c r="I155" s="3" t="s">
        <v>1262</v>
      </c>
      <c r="J155" s="3"/>
      <c r="K155" s="3"/>
      <c r="L155" s="3" t="s">
        <v>1266</v>
      </c>
      <c r="M155" s="9">
        <v>7</v>
      </c>
      <c r="N155" s="3" t="s">
        <v>20</v>
      </c>
      <c r="O155" s="3" t="s">
        <v>21</v>
      </c>
    </row>
    <row r="156" spans="1:15" x14ac:dyDescent="0.25">
      <c r="A156" s="2" t="str">
        <f>HYPERLINK("https://nddot-ixmultiasset.biprod.cloud/#/asset/inventory/nbibridges/2065", "09-133-22.0")</f>
        <v>09-133-22.0</v>
      </c>
      <c r="B156" s="3" t="s">
        <v>604</v>
      </c>
      <c r="C156" s="3" t="s">
        <v>41</v>
      </c>
      <c r="D156" s="3" t="s">
        <v>48</v>
      </c>
      <c r="E156" s="3" t="s">
        <v>15</v>
      </c>
      <c r="F156" s="3" t="s">
        <v>16</v>
      </c>
      <c r="G156" s="3" t="s">
        <v>317</v>
      </c>
      <c r="H156" s="3" t="s">
        <v>25</v>
      </c>
      <c r="I156" s="3" t="s">
        <v>1275</v>
      </c>
      <c r="J156" s="3"/>
      <c r="K156" s="3" t="s">
        <v>19</v>
      </c>
      <c r="L156" s="3" t="s">
        <v>1266</v>
      </c>
      <c r="M156" s="9">
        <v>7</v>
      </c>
      <c r="N156" s="3" t="s">
        <v>20</v>
      </c>
      <c r="O156" s="3" t="s">
        <v>21</v>
      </c>
    </row>
    <row r="157" spans="1:15" x14ac:dyDescent="0.25">
      <c r="A157" s="2" t="str">
        <f>HYPERLINK("https://nddot-ixmultiasset.biprod.cloud/#/asset/inventory/nbibridges/4969", "11-121-02.0")</f>
        <v>11-121-02.0</v>
      </c>
      <c r="B157" s="3" t="s">
        <v>1148</v>
      </c>
      <c r="C157" s="3" t="s">
        <v>54</v>
      </c>
      <c r="D157" s="3" t="s">
        <v>48</v>
      </c>
      <c r="E157" s="3" t="s">
        <v>55</v>
      </c>
      <c r="F157" s="3" t="s">
        <v>16</v>
      </c>
      <c r="G157" s="3" t="s">
        <v>864</v>
      </c>
      <c r="H157" s="3" t="s">
        <v>25</v>
      </c>
      <c r="I157" s="3" t="s">
        <v>1277</v>
      </c>
      <c r="J157" s="3"/>
      <c r="K157" s="3" t="s">
        <v>19</v>
      </c>
      <c r="L157" s="3" t="s">
        <v>1280</v>
      </c>
      <c r="M157" s="9">
        <v>7</v>
      </c>
      <c r="N157" s="3" t="s">
        <v>20</v>
      </c>
      <c r="O157" s="3" t="s">
        <v>21</v>
      </c>
    </row>
    <row r="158" spans="1:15" x14ac:dyDescent="0.25">
      <c r="A158" s="4" t="str">
        <f>HYPERLINK("https://nddot-ixmultiasset.biprod.cloud/#/asset/inventory/nbibridges/510", "11-128-15.0")</f>
        <v>11-128-15.0</v>
      </c>
      <c r="B158" s="5" t="s">
        <v>203</v>
      </c>
      <c r="C158" s="5" t="s">
        <v>54</v>
      </c>
      <c r="D158" s="5" t="s">
        <v>48</v>
      </c>
      <c r="E158" s="5" t="s">
        <v>78</v>
      </c>
      <c r="F158" s="5" t="s">
        <v>16</v>
      </c>
      <c r="G158" s="5" t="s">
        <v>204</v>
      </c>
      <c r="H158" s="5" t="s">
        <v>25</v>
      </c>
      <c r="I158" s="5" t="s">
        <v>1276</v>
      </c>
      <c r="J158" s="5"/>
      <c r="K158" s="5"/>
      <c r="L158" s="5" t="s">
        <v>1280</v>
      </c>
      <c r="M158" s="10">
        <v>7</v>
      </c>
      <c r="N158" s="5" t="s">
        <v>20</v>
      </c>
      <c r="O158" s="5" t="s">
        <v>21</v>
      </c>
    </row>
    <row r="159" spans="1:15" x14ac:dyDescent="0.25">
      <c r="A159" s="2" t="str">
        <f>HYPERLINK("https://nddot-ixmultiasset.biprod.cloud/#/asset/inventory/nbibridges/5020", "37-118-01.0")</f>
        <v>37-118-01.0</v>
      </c>
      <c r="B159" s="3" t="s">
        <v>1153</v>
      </c>
      <c r="C159" s="3" t="s">
        <v>225</v>
      </c>
      <c r="D159" s="3" t="s">
        <v>1154</v>
      </c>
      <c r="E159" s="3" t="s">
        <v>15</v>
      </c>
      <c r="F159" s="3" t="s">
        <v>16</v>
      </c>
      <c r="G159" s="3" t="s">
        <v>66</v>
      </c>
      <c r="H159" s="3" t="s">
        <v>25</v>
      </c>
      <c r="I159" s="3" t="s">
        <v>1277</v>
      </c>
      <c r="J159" s="3"/>
      <c r="K159" s="3" t="s">
        <v>202</v>
      </c>
      <c r="L159" s="3" t="s">
        <v>1266</v>
      </c>
      <c r="M159" s="9">
        <v>7</v>
      </c>
      <c r="N159" s="3" t="s">
        <v>20</v>
      </c>
      <c r="O159" s="3" t="s">
        <v>21</v>
      </c>
    </row>
    <row r="160" spans="1:15" x14ac:dyDescent="0.25">
      <c r="A160" s="4" t="str">
        <f>HYPERLINK("https://nddot-ixmultiasset.biprod.cloud/#/asset/inventory/nbibridges/1716", "37-120-02.0")</f>
        <v>37-120-02.0</v>
      </c>
      <c r="B160" s="5" t="s">
        <v>530</v>
      </c>
      <c r="C160" s="5" t="s">
        <v>225</v>
      </c>
      <c r="D160" s="5" t="s">
        <v>105</v>
      </c>
      <c r="E160" s="5" t="s">
        <v>15</v>
      </c>
      <c r="F160" s="5" t="s">
        <v>16</v>
      </c>
      <c r="G160" s="5" t="s">
        <v>353</v>
      </c>
      <c r="H160" s="5" t="s">
        <v>25</v>
      </c>
      <c r="I160" s="5" t="s">
        <v>1276</v>
      </c>
      <c r="J160" s="5"/>
      <c r="K160" s="5" t="s">
        <v>19</v>
      </c>
      <c r="L160" s="5" t="s">
        <v>1266</v>
      </c>
      <c r="M160" s="10">
        <v>7</v>
      </c>
      <c r="N160" s="5" t="s">
        <v>20</v>
      </c>
      <c r="O160" s="5" t="s">
        <v>21</v>
      </c>
    </row>
    <row r="161" spans="1:15" x14ac:dyDescent="0.25">
      <c r="A161" s="4" t="str">
        <f>HYPERLINK("https://nddot-ixmultiasset.biprod.cloud/#/asset/inventory/nbibridges/2143", "37-122-01.0")</f>
        <v>37-122-01.0</v>
      </c>
      <c r="B161" s="5" t="s">
        <v>619</v>
      </c>
      <c r="C161" s="5" t="s">
        <v>225</v>
      </c>
      <c r="D161" s="5" t="s">
        <v>48</v>
      </c>
      <c r="E161" s="5" t="s">
        <v>15</v>
      </c>
      <c r="F161" s="5" t="s">
        <v>16</v>
      </c>
      <c r="G161" s="5" t="s">
        <v>61</v>
      </c>
      <c r="H161" s="5" t="s">
        <v>25</v>
      </c>
      <c r="I161" s="5" t="s">
        <v>1262</v>
      </c>
      <c r="J161" s="5"/>
      <c r="K161" s="5"/>
      <c r="L161" s="5" t="s">
        <v>1266</v>
      </c>
      <c r="M161" s="10">
        <v>7</v>
      </c>
      <c r="N161" s="5" t="s">
        <v>20</v>
      </c>
      <c r="O161" s="5" t="s">
        <v>21</v>
      </c>
    </row>
    <row r="162" spans="1:15" x14ac:dyDescent="0.25">
      <c r="A162" s="4" t="str">
        <f>HYPERLINK("https://nddot-ixmultiasset.biprod.cloud/#/asset/inventory/nbibridges/3920", "39-124-15.1")</f>
        <v>39-124-15.1</v>
      </c>
      <c r="B162" s="5" t="s">
        <v>964</v>
      </c>
      <c r="C162" s="5" t="s">
        <v>13</v>
      </c>
      <c r="D162" s="5" t="s">
        <v>14</v>
      </c>
      <c r="E162" s="5" t="s">
        <v>15</v>
      </c>
      <c r="F162" s="5" t="s">
        <v>16</v>
      </c>
      <c r="G162" s="5" t="s">
        <v>594</v>
      </c>
      <c r="H162" s="5" t="s">
        <v>18</v>
      </c>
      <c r="I162" s="5" t="s">
        <v>1274</v>
      </c>
      <c r="J162" s="5"/>
      <c r="K162" s="5" t="s">
        <v>19</v>
      </c>
      <c r="L162" s="5" t="s">
        <v>1266</v>
      </c>
      <c r="M162" s="10">
        <v>7</v>
      </c>
      <c r="N162" s="5" t="s">
        <v>121</v>
      </c>
      <c r="O162" s="5" t="s">
        <v>74</v>
      </c>
    </row>
    <row r="163" spans="1:15" x14ac:dyDescent="0.25">
      <c r="A163" s="4" t="str">
        <f>HYPERLINK("https://nddot-ixmultiasset.biprod.cloud/#/asset/inventory/nbibridges/4585", "39-127-20.0")</f>
        <v>39-127-20.0</v>
      </c>
      <c r="B163" s="5" t="s">
        <v>1083</v>
      </c>
      <c r="C163" s="5" t="s">
        <v>13</v>
      </c>
      <c r="D163" s="5" t="s">
        <v>14</v>
      </c>
      <c r="E163" s="5" t="s">
        <v>15</v>
      </c>
      <c r="F163" s="5" t="s">
        <v>16</v>
      </c>
      <c r="G163" s="5" t="s">
        <v>1084</v>
      </c>
      <c r="H163" s="5" t="s">
        <v>18</v>
      </c>
      <c r="I163" s="5" t="s">
        <v>1274</v>
      </c>
      <c r="J163" s="5"/>
      <c r="K163" s="5" t="s">
        <v>120</v>
      </c>
      <c r="L163" s="5" t="s">
        <v>1266</v>
      </c>
      <c r="M163" s="10">
        <v>7</v>
      </c>
      <c r="N163" s="5" t="s">
        <v>121</v>
      </c>
      <c r="O163" s="5" t="s">
        <v>74</v>
      </c>
    </row>
    <row r="164" spans="1:15" x14ac:dyDescent="0.25">
      <c r="A164" s="2" t="str">
        <f>HYPERLINK("https://nddot-ixmultiasset.biprod.cloud/#/asset/inventory/nbibridges/4826", "39-127-28.0")</f>
        <v>39-127-28.0</v>
      </c>
      <c r="B164" s="3" t="s">
        <v>1122</v>
      </c>
      <c r="C164" s="3" t="s">
        <v>13</v>
      </c>
      <c r="D164" s="3" t="s">
        <v>14</v>
      </c>
      <c r="E164" s="3" t="s">
        <v>15</v>
      </c>
      <c r="F164" s="3" t="s">
        <v>16</v>
      </c>
      <c r="G164" s="3" t="s">
        <v>594</v>
      </c>
      <c r="H164" s="3" t="s">
        <v>18</v>
      </c>
      <c r="I164" s="3" t="s">
        <v>1274</v>
      </c>
      <c r="J164" s="3"/>
      <c r="K164" s="3" t="s">
        <v>19</v>
      </c>
      <c r="L164" s="3" t="s">
        <v>1278</v>
      </c>
      <c r="M164" s="9">
        <v>7</v>
      </c>
      <c r="N164" s="3" t="s">
        <v>121</v>
      </c>
      <c r="O164" s="3" t="s">
        <v>74</v>
      </c>
    </row>
    <row r="165" spans="1:15" x14ac:dyDescent="0.25">
      <c r="A165" s="2" t="str">
        <f>HYPERLINK("https://nddot-ixmultiasset.biprod.cloud/#/asset/inventory/nbibridges/1496", "49-131-28.0")</f>
        <v>49-131-28.0</v>
      </c>
      <c r="B165" s="3" t="s">
        <v>465</v>
      </c>
      <c r="C165" s="3" t="s">
        <v>117</v>
      </c>
      <c r="D165" s="3" t="s">
        <v>306</v>
      </c>
      <c r="E165" s="3" t="s">
        <v>15</v>
      </c>
      <c r="F165" s="3" t="s">
        <v>16</v>
      </c>
      <c r="G165" s="3" t="s">
        <v>190</v>
      </c>
      <c r="H165" s="3" t="s">
        <v>18</v>
      </c>
      <c r="I165" s="3" t="s">
        <v>1274</v>
      </c>
      <c r="J165" s="3" t="s">
        <v>466</v>
      </c>
      <c r="K165" s="3"/>
      <c r="L165" s="3" t="s">
        <v>1278</v>
      </c>
      <c r="M165" s="9">
        <v>7</v>
      </c>
      <c r="N165" s="3" t="s">
        <v>121</v>
      </c>
      <c r="O165" s="3" t="s">
        <v>74</v>
      </c>
    </row>
    <row r="166" spans="1:15" x14ac:dyDescent="0.25">
      <c r="A166" s="2" t="str">
        <f>HYPERLINK("https://nddot-ixmultiasset.biprod.cloud/#/asset/inventory/nbibridges/2414", "JMTN02")</f>
        <v>JMTN02</v>
      </c>
      <c r="B166" s="3" t="s">
        <v>682</v>
      </c>
      <c r="C166" s="3" t="s">
        <v>63</v>
      </c>
      <c r="D166" s="3" t="s">
        <v>98</v>
      </c>
      <c r="E166" s="3" t="s">
        <v>683</v>
      </c>
      <c r="F166" s="3" t="s">
        <v>16</v>
      </c>
      <c r="G166" s="3" t="s">
        <v>484</v>
      </c>
      <c r="H166" s="3" t="s">
        <v>18</v>
      </c>
      <c r="I166" s="3" t="s">
        <v>1275</v>
      </c>
      <c r="J166" s="3"/>
      <c r="K166" s="3" t="s">
        <v>120</v>
      </c>
      <c r="L166" s="3" t="s">
        <v>1266</v>
      </c>
      <c r="M166" s="9">
        <v>7</v>
      </c>
      <c r="N166" s="3" t="s">
        <v>20</v>
      </c>
      <c r="O166" s="3" t="s">
        <v>21</v>
      </c>
    </row>
    <row r="167" spans="1:15" x14ac:dyDescent="0.25">
      <c r="A167" s="4" t="str">
        <f>HYPERLINK("https://nddot-ixmultiasset.biprod.cloud/#/asset/inventory/nbibridges/2698", "JMTN06    B")</f>
        <v>JMTN06    B</v>
      </c>
      <c r="B167" s="5" t="s">
        <v>728</v>
      </c>
      <c r="C167" s="5" t="s">
        <v>63</v>
      </c>
      <c r="D167" s="5" t="s">
        <v>729</v>
      </c>
      <c r="E167" s="5" t="s">
        <v>730</v>
      </c>
      <c r="F167" s="5" t="s">
        <v>725</v>
      </c>
      <c r="G167" s="5" t="s">
        <v>731</v>
      </c>
      <c r="H167" s="5" t="s">
        <v>25</v>
      </c>
      <c r="I167" s="5" t="s">
        <v>1276</v>
      </c>
      <c r="J167" s="5"/>
      <c r="K167" s="5"/>
      <c r="L167" s="5" t="s">
        <v>1266</v>
      </c>
      <c r="M167" s="10">
        <v>7</v>
      </c>
      <c r="N167" s="5" t="s">
        <v>20</v>
      </c>
      <c r="O167" s="5" t="s">
        <v>21</v>
      </c>
    </row>
    <row r="168" spans="1:15" x14ac:dyDescent="0.25">
      <c r="A168" s="2" t="str">
        <f>HYPERLINK("https://nddot-ixmultiasset.biprod.cloud/#/asset/inventory/nbibridges/2083", "JMTN08")</f>
        <v>JMTN08</v>
      </c>
      <c r="B168" s="3" t="s">
        <v>606</v>
      </c>
      <c r="C168" s="3" t="s">
        <v>63</v>
      </c>
      <c r="D168" s="3" t="s">
        <v>98</v>
      </c>
      <c r="E168" s="3" t="s">
        <v>607</v>
      </c>
      <c r="F168" s="3" t="s">
        <v>16</v>
      </c>
      <c r="G168" s="3" t="s">
        <v>353</v>
      </c>
      <c r="H168" s="3" t="s">
        <v>25</v>
      </c>
      <c r="I168" s="3" t="s">
        <v>1275</v>
      </c>
      <c r="J168" s="3"/>
      <c r="K168" s="3" t="s">
        <v>120</v>
      </c>
      <c r="L168" s="3" t="s">
        <v>1266</v>
      </c>
      <c r="M168" s="9">
        <v>7</v>
      </c>
      <c r="N168" s="3" t="s">
        <v>20</v>
      </c>
      <c r="O168" s="3" t="s">
        <v>21</v>
      </c>
    </row>
    <row r="169" spans="1:15" x14ac:dyDescent="0.25">
      <c r="A169" s="2" t="str">
        <f>HYPERLINK("https://nddot-ixmultiasset.biprod.cloud/#/asset/inventory/nbibridges/926", "02-135-21.0")</f>
        <v>02-135-21.0</v>
      </c>
      <c r="B169" s="3" t="s">
        <v>314</v>
      </c>
      <c r="C169" s="3" t="s">
        <v>112</v>
      </c>
      <c r="D169" s="3" t="s">
        <v>315</v>
      </c>
      <c r="E169" s="3" t="s">
        <v>55</v>
      </c>
      <c r="F169" s="3" t="s">
        <v>16</v>
      </c>
      <c r="G169" s="3" t="s">
        <v>66</v>
      </c>
      <c r="H169" s="3" t="s">
        <v>25</v>
      </c>
      <c r="I169" s="3" t="s">
        <v>1282</v>
      </c>
      <c r="J169" s="3"/>
      <c r="K169" s="3"/>
      <c r="L169" s="3" t="s">
        <v>1270</v>
      </c>
      <c r="M169" s="9">
        <v>8</v>
      </c>
      <c r="N169" s="3" t="s">
        <v>20</v>
      </c>
      <c r="O169" s="3" t="s">
        <v>21</v>
      </c>
    </row>
    <row r="170" spans="1:15" x14ac:dyDescent="0.25">
      <c r="A170" s="2" t="str">
        <f>HYPERLINK("https://nddot-ixmultiasset.biprod.cloud/#/asset/inventory/nbibridges/1739", "02-137-21.0")</f>
        <v>02-137-21.0</v>
      </c>
      <c r="B170" s="3" t="s">
        <v>538</v>
      </c>
      <c r="C170" s="3" t="s">
        <v>112</v>
      </c>
      <c r="D170" s="3" t="s">
        <v>23</v>
      </c>
      <c r="E170" s="3" t="s">
        <v>55</v>
      </c>
      <c r="F170" s="3" t="s">
        <v>16</v>
      </c>
      <c r="G170" s="3" t="s">
        <v>484</v>
      </c>
      <c r="H170" s="3" t="s">
        <v>25</v>
      </c>
      <c r="I170" s="3" t="s">
        <v>1252</v>
      </c>
      <c r="J170" s="3"/>
      <c r="K170" s="3"/>
      <c r="L170" s="3" t="s">
        <v>1270</v>
      </c>
      <c r="M170" s="9">
        <v>8</v>
      </c>
      <c r="N170" s="3" t="s">
        <v>20</v>
      </c>
      <c r="O170" s="3" t="s">
        <v>21</v>
      </c>
    </row>
    <row r="171" spans="1:15" x14ac:dyDescent="0.25">
      <c r="A171" s="4" t="str">
        <f>HYPERLINK("https://nddot-ixmultiasset.biprod.cloud/#/asset/inventory/nbibridges/2273", "09-101-02.1")</f>
        <v>09-101-02.1</v>
      </c>
      <c r="B171" s="5" t="s">
        <v>650</v>
      </c>
      <c r="C171" s="5" t="s">
        <v>41</v>
      </c>
      <c r="D171" s="5" t="s">
        <v>48</v>
      </c>
      <c r="E171" s="5" t="s">
        <v>15</v>
      </c>
      <c r="F171" s="5" t="s">
        <v>16</v>
      </c>
      <c r="G171" s="5" t="s">
        <v>109</v>
      </c>
      <c r="H171" s="5" t="s">
        <v>25</v>
      </c>
      <c r="I171" s="5" t="s">
        <v>1262</v>
      </c>
      <c r="J171" s="5"/>
      <c r="K171" s="5"/>
      <c r="L171" s="5" t="s">
        <v>1270</v>
      </c>
      <c r="M171" s="10">
        <v>8</v>
      </c>
      <c r="N171" s="5" t="s">
        <v>20</v>
      </c>
      <c r="O171" s="5" t="s">
        <v>21</v>
      </c>
    </row>
    <row r="172" spans="1:15" x14ac:dyDescent="0.25">
      <c r="A172" s="4" t="str">
        <f>HYPERLINK("https://nddot-ixmultiasset.biprod.cloud/#/asset/inventory/nbibridges/2593", "09-101-03.0")</f>
        <v>09-101-03.0</v>
      </c>
      <c r="B172" s="5" t="s">
        <v>710</v>
      </c>
      <c r="C172" s="5" t="s">
        <v>41</v>
      </c>
      <c r="D172" s="5" t="s">
        <v>48</v>
      </c>
      <c r="E172" s="5" t="s">
        <v>15</v>
      </c>
      <c r="F172" s="5" t="s">
        <v>16</v>
      </c>
      <c r="G172" s="5" t="s">
        <v>176</v>
      </c>
      <c r="H172" s="5" t="s">
        <v>18</v>
      </c>
      <c r="I172" s="5" t="s">
        <v>1276</v>
      </c>
      <c r="J172" s="5"/>
      <c r="K172" s="5"/>
      <c r="L172" s="5" t="s">
        <v>1270</v>
      </c>
      <c r="M172" s="10">
        <v>8</v>
      </c>
      <c r="N172" s="5" t="s">
        <v>20</v>
      </c>
      <c r="O172" s="5" t="s">
        <v>21</v>
      </c>
    </row>
    <row r="173" spans="1:15" x14ac:dyDescent="0.25">
      <c r="A173" s="4" t="str">
        <f>HYPERLINK("https://nddot-ixmultiasset.biprod.cloud/#/asset/inventory/nbibridges/2876", "09-101-13.0")</f>
        <v>09-101-13.0</v>
      </c>
      <c r="B173" s="5" t="s">
        <v>765</v>
      </c>
      <c r="C173" s="5" t="s">
        <v>41</v>
      </c>
      <c r="D173" s="5" t="s">
        <v>105</v>
      </c>
      <c r="E173" s="5" t="s">
        <v>15</v>
      </c>
      <c r="F173" s="5" t="s">
        <v>16</v>
      </c>
      <c r="G173" s="5" t="s">
        <v>353</v>
      </c>
      <c r="H173" s="5" t="s">
        <v>25</v>
      </c>
      <c r="I173" s="5" t="s">
        <v>1275</v>
      </c>
      <c r="J173" s="5"/>
      <c r="K173" s="5" t="s">
        <v>19</v>
      </c>
      <c r="L173" s="5" t="s">
        <v>1270</v>
      </c>
      <c r="M173" s="10">
        <v>8</v>
      </c>
      <c r="N173" s="5" t="s">
        <v>20</v>
      </c>
      <c r="O173" s="5" t="s">
        <v>21</v>
      </c>
    </row>
    <row r="174" spans="1:15" x14ac:dyDescent="0.25">
      <c r="A174" s="4" t="str">
        <f>HYPERLINK("https://nddot-ixmultiasset.biprod.cloud/#/asset/inventory/nbibridges/3042", "09-101-14.0")</f>
        <v>09-101-14.0</v>
      </c>
      <c r="B174" s="5" t="s">
        <v>796</v>
      </c>
      <c r="C174" s="5" t="s">
        <v>41</v>
      </c>
      <c r="D174" s="5" t="s">
        <v>105</v>
      </c>
      <c r="E174" s="5" t="s">
        <v>15</v>
      </c>
      <c r="F174" s="5" t="s">
        <v>16</v>
      </c>
      <c r="G174" s="5" t="s">
        <v>484</v>
      </c>
      <c r="H174" s="5" t="s">
        <v>25</v>
      </c>
      <c r="I174" s="5" t="s">
        <v>1275</v>
      </c>
      <c r="J174" s="5"/>
      <c r="K174" s="5" t="s">
        <v>202</v>
      </c>
      <c r="L174" s="5" t="s">
        <v>1270</v>
      </c>
      <c r="M174" s="10">
        <v>8</v>
      </c>
      <c r="N174" s="5" t="s">
        <v>20</v>
      </c>
      <c r="O174" s="5" t="s">
        <v>21</v>
      </c>
    </row>
    <row r="175" spans="1:15" x14ac:dyDescent="0.25">
      <c r="A175" s="2" t="str">
        <f>HYPERLINK("https://nddot-ixmultiasset.biprod.cloud/#/asset/inventory/nbibridges/3361", "09-103-04.0")</f>
        <v>09-103-04.0</v>
      </c>
      <c r="B175" s="3" t="s">
        <v>850</v>
      </c>
      <c r="C175" s="3" t="s">
        <v>41</v>
      </c>
      <c r="D175" s="3" t="s">
        <v>344</v>
      </c>
      <c r="E175" s="3" t="s">
        <v>15</v>
      </c>
      <c r="F175" s="3" t="s">
        <v>16</v>
      </c>
      <c r="G175" s="3" t="s">
        <v>154</v>
      </c>
      <c r="H175" s="3" t="s">
        <v>18</v>
      </c>
      <c r="I175" s="3" t="s">
        <v>1277</v>
      </c>
      <c r="J175" s="3"/>
      <c r="K175" s="3"/>
      <c r="L175" s="3" t="s">
        <v>1270</v>
      </c>
      <c r="M175" s="9">
        <v>8</v>
      </c>
      <c r="N175" s="3" t="s">
        <v>20</v>
      </c>
      <c r="O175" s="3" t="s">
        <v>21</v>
      </c>
    </row>
    <row r="176" spans="1:15" x14ac:dyDescent="0.25">
      <c r="A176" s="4" t="str">
        <f>HYPERLINK("https://nddot-ixmultiasset.biprod.cloud/#/asset/inventory/nbibridges/3767", "09-103-08.0")</f>
        <v>09-103-08.0</v>
      </c>
      <c r="B176" s="5" t="s">
        <v>940</v>
      </c>
      <c r="C176" s="5" t="s">
        <v>41</v>
      </c>
      <c r="D176" s="5" t="s">
        <v>344</v>
      </c>
      <c r="E176" s="5" t="s">
        <v>15</v>
      </c>
      <c r="F176" s="5" t="s">
        <v>16</v>
      </c>
      <c r="G176" s="5" t="s">
        <v>71</v>
      </c>
      <c r="H176" s="5" t="s">
        <v>25</v>
      </c>
      <c r="I176" s="5" t="s">
        <v>1277</v>
      </c>
      <c r="J176" s="5"/>
      <c r="K176" s="5"/>
      <c r="L176" s="5" t="s">
        <v>1270</v>
      </c>
      <c r="M176" s="10">
        <v>8</v>
      </c>
      <c r="N176" s="5" t="s">
        <v>20</v>
      </c>
      <c r="O176" s="5" t="s">
        <v>21</v>
      </c>
    </row>
    <row r="177" spans="1:15" x14ac:dyDescent="0.25">
      <c r="A177" s="2" t="str">
        <f>HYPERLINK("https://nddot-ixmultiasset.biprod.cloud/#/asset/inventory/nbibridges/192", "09-103-13.0")</f>
        <v>09-103-13.0</v>
      </c>
      <c r="B177" s="3" t="s">
        <v>104</v>
      </c>
      <c r="C177" s="3" t="s">
        <v>41</v>
      </c>
      <c r="D177" s="3" t="s">
        <v>105</v>
      </c>
      <c r="E177" s="3" t="s">
        <v>15</v>
      </c>
      <c r="F177" s="3" t="s">
        <v>16</v>
      </c>
      <c r="G177" s="3" t="s">
        <v>106</v>
      </c>
      <c r="H177" s="3" t="s">
        <v>25</v>
      </c>
      <c r="I177" s="3" t="s">
        <v>1275</v>
      </c>
      <c r="J177" s="3"/>
      <c r="K177" s="3"/>
      <c r="L177" s="3" t="s">
        <v>1270</v>
      </c>
      <c r="M177" s="9">
        <v>8</v>
      </c>
      <c r="N177" s="3" t="s">
        <v>20</v>
      </c>
      <c r="O177" s="3" t="s">
        <v>21</v>
      </c>
    </row>
    <row r="178" spans="1:15" x14ac:dyDescent="0.25">
      <c r="A178" s="4" t="str">
        <f>HYPERLINK("https://nddot-ixmultiasset.biprod.cloud/#/asset/inventory/nbibridges/326", "09-103-14.0")</f>
        <v>09-103-14.0</v>
      </c>
      <c r="B178" s="5" t="s">
        <v>165</v>
      </c>
      <c r="C178" s="5" t="s">
        <v>41</v>
      </c>
      <c r="D178" s="5" t="s">
        <v>48</v>
      </c>
      <c r="E178" s="5" t="s">
        <v>15</v>
      </c>
      <c r="F178" s="5" t="s">
        <v>16</v>
      </c>
      <c r="G178" s="5" t="s">
        <v>154</v>
      </c>
      <c r="H178" s="5" t="s">
        <v>25</v>
      </c>
      <c r="I178" s="5" t="s">
        <v>1277</v>
      </c>
      <c r="J178" s="5"/>
      <c r="K178" s="5"/>
      <c r="L178" s="5" t="s">
        <v>1270</v>
      </c>
      <c r="M178" s="10">
        <v>8</v>
      </c>
      <c r="N178" s="5" t="s">
        <v>20</v>
      </c>
      <c r="O178" s="5" t="s">
        <v>21</v>
      </c>
    </row>
    <row r="179" spans="1:15" x14ac:dyDescent="0.25">
      <c r="A179" s="4" t="str">
        <f>HYPERLINK("https://nddot-ixmultiasset.biprod.cloud/#/asset/inventory/nbibridges/5121", "09-103-37.0")</f>
        <v>09-103-37.0</v>
      </c>
      <c r="B179" s="5" t="s">
        <v>1181</v>
      </c>
      <c r="C179" s="5" t="s">
        <v>41</v>
      </c>
      <c r="D179" s="5" t="s">
        <v>1182</v>
      </c>
      <c r="E179" s="5" t="s">
        <v>544</v>
      </c>
      <c r="F179" s="5" t="s">
        <v>16</v>
      </c>
      <c r="G179" s="5" t="s">
        <v>313</v>
      </c>
      <c r="H179" s="5" t="s">
        <v>25</v>
      </c>
      <c r="I179" s="5" t="s">
        <v>1252</v>
      </c>
      <c r="J179" s="5"/>
      <c r="K179" s="5"/>
      <c r="L179" s="5" t="s">
        <v>1270</v>
      </c>
      <c r="M179" s="10">
        <v>8</v>
      </c>
      <c r="N179" s="5" t="s">
        <v>20</v>
      </c>
      <c r="O179" s="5" t="s">
        <v>21</v>
      </c>
    </row>
    <row r="180" spans="1:15" x14ac:dyDescent="0.25">
      <c r="A180" s="2" t="str">
        <f>HYPERLINK("https://nddot-ixmultiasset.biprod.cloud/#/asset/inventory/nbibridges/1545", "09-104-13.0")</f>
        <v>09-104-13.0</v>
      </c>
      <c r="B180" s="3" t="s">
        <v>483</v>
      </c>
      <c r="C180" s="3" t="s">
        <v>41</v>
      </c>
      <c r="D180" s="3" t="s">
        <v>344</v>
      </c>
      <c r="E180" s="3" t="s">
        <v>15</v>
      </c>
      <c r="F180" s="3" t="s">
        <v>16</v>
      </c>
      <c r="G180" s="3" t="s">
        <v>484</v>
      </c>
      <c r="H180" s="3" t="s">
        <v>25</v>
      </c>
      <c r="I180" s="3" t="s">
        <v>1258</v>
      </c>
      <c r="J180" s="3"/>
      <c r="K180" s="3"/>
      <c r="L180" s="3" t="s">
        <v>1270</v>
      </c>
      <c r="M180" s="9">
        <v>8</v>
      </c>
      <c r="N180" s="3" t="s">
        <v>20</v>
      </c>
      <c r="O180" s="3" t="s">
        <v>21</v>
      </c>
    </row>
    <row r="181" spans="1:15" x14ac:dyDescent="0.25">
      <c r="A181" s="2" t="str">
        <f>HYPERLINK("https://nddot-ixmultiasset.biprod.cloud/#/asset/inventory/nbibridges/2747", "09-104-18.0")</f>
        <v>09-104-18.0</v>
      </c>
      <c r="B181" s="3" t="s">
        <v>740</v>
      </c>
      <c r="C181" s="3" t="s">
        <v>41</v>
      </c>
      <c r="D181" s="3" t="s">
        <v>48</v>
      </c>
      <c r="E181" s="3" t="s">
        <v>15</v>
      </c>
      <c r="F181" s="3" t="s">
        <v>16</v>
      </c>
      <c r="G181" s="3" t="s">
        <v>154</v>
      </c>
      <c r="H181" s="3" t="s">
        <v>25</v>
      </c>
      <c r="I181" s="3" t="s">
        <v>1277</v>
      </c>
      <c r="J181" s="3"/>
      <c r="K181" s="3"/>
      <c r="L181" s="3" t="s">
        <v>1270</v>
      </c>
      <c r="M181" s="9">
        <v>8</v>
      </c>
      <c r="N181" s="3" t="s">
        <v>20</v>
      </c>
      <c r="O181" s="3" t="s">
        <v>21</v>
      </c>
    </row>
    <row r="182" spans="1:15" x14ac:dyDescent="0.25">
      <c r="A182" s="4" t="str">
        <f>HYPERLINK("https://nddot-ixmultiasset.biprod.cloud/#/asset/inventory/nbibridges/2928", "09-104-30.0")</f>
        <v>09-104-30.0</v>
      </c>
      <c r="B182" s="5" t="s">
        <v>773</v>
      </c>
      <c r="C182" s="5" t="s">
        <v>41</v>
      </c>
      <c r="D182" s="5" t="s">
        <v>48</v>
      </c>
      <c r="E182" s="5" t="s">
        <v>15</v>
      </c>
      <c r="F182" s="5" t="s">
        <v>16</v>
      </c>
      <c r="G182" s="5" t="s">
        <v>115</v>
      </c>
      <c r="H182" s="5" t="s">
        <v>25</v>
      </c>
      <c r="I182" s="5" t="s">
        <v>1262</v>
      </c>
      <c r="J182" s="5"/>
      <c r="K182" s="5"/>
      <c r="L182" s="5" t="s">
        <v>1270</v>
      </c>
      <c r="M182" s="10">
        <v>8</v>
      </c>
      <c r="N182" s="5" t="s">
        <v>20</v>
      </c>
      <c r="O182" s="5" t="s">
        <v>21</v>
      </c>
    </row>
    <row r="183" spans="1:15" x14ac:dyDescent="0.25">
      <c r="A183" s="2" t="str">
        <f>HYPERLINK("https://nddot-ixmultiasset.biprod.cloud/#/asset/inventory/nbibridges/3487", "09-104-31.1")</f>
        <v>09-104-31.1</v>
      </c>
      <c r="B183" s="3" t="s">
        <v>882</v>
      </c>
      <c r="C183" s="3" t="s">
        <v>41</v>
      </c>
      <c r="D183" s="3" t="s">
        <v>48</v>
      </c>
      <c r="E183" s="3" t="s">
        <v>15</v>
      </c>
      <c r="F183" s="3" t="s">
        <v>16</v>
      </c>
      <c r="G183" s="3" t="s">
        <v>181</v>
      </c>
      <c r="H183" s="3" t="s">
        <v>25</v>
      </c>
      <c r="I183" s="3" t="s">
        <v>1282</v>
      </c>
      <c r="J183" s="3"/>
      <c r="K183" s="3"/>
      <c r="L183" s="3" t="s">
        <v>1270</v>
      </c>
      <c r="M183" s="9">
        <v>8</v>
      </c>
      <c r="N183" s="3" t="s">
        <v>20</v>
      </c>
      <c r="O183" s="3" t="s">
        <v>21</v>
      </c>
    </row>
    <row r="184" spans="1:15" x14ac:dyDescent="0.25">
      <c r="A184" s="4" t="str">
        <f>HYPERLINK("https://nddot-ixmultiasset.biprod.cloud/#/asset/inventory/nbibridges/3801", "09-105-18.0")</f>
        <v>09-105-18.0</v>
      </c>
      <c r="B184" s="5" t="s">
        <v>949</v>
      </c>
      <c r="C184" s="5" t="s">
        <v>41</v>
      </c>
      <c r="D184" s="5" t="s">
        <v>48</v>
      </c>
      <c r="E184" s="5" t="s">
        <v>15</v>
      </c>
      <c r="F184" s="5" t="s">
        <v>16</v>
      </c>
      <c r="G184" s="5" t="s">
        <v>69</v>
      </c>
      <c r="H184" s="5" t="s">
        <v>25</v>
      </c>
      <c r="I184" s="5" t="s">
        <v>1258</v>
      </c>
      <c r="J184" s="5"/>
      <c r="K184" s="5"/>
      <c r="L184" s="5" t="s">
        <v>1270</v>
      </c>
      <c r="M184" s="10">
        <v>8</v>
      </c>
      <c r="N184" s="5" t="s">
        <v>20</v>
      </c>
      <c r="O184" s="5" t="s">
        <v>21</v>
      </c>
    </row>
    <row r="185" spans="1:15" x14ac:dyDescent="0.25">
      <c r="A185" s="2" t="str">
        <f>HYPERLINK("https://nddot-ixmultiasset.biprod.cloud/#/asset/inventory/nbibridges/4290", "09-105-18.1")</f>
        <v>09-105-18.1</v>
      </c>
      <c r="B185" s="3" t="s">
        <v>1023</v>
      </c>
      <c r="C185" s="3" t="s">
        <v>41</v>
      </c>
      <c r="D185" s="3" t="s">
        <v>48</v>
      </c>
      <c r="E185" s="3" t="s">
        <v>15</v>
      </c>
      <c r="F185" s="3" t="s">
        <v>16</v>
      </c>
      <c r="G185" s="3" t="s">
        <v>433</v>
      </c>
      <c r="H185" s="3" t="s">
        <v>25</v>
      </c>
      <c r="I185" s="3" t="s">
        <v>1252</v>
      </c>
      <c r="J185" s="3"/>
      <c r="K185" s="3"/>
      <c r="L185" s="3" t="s">
        <v>1270</v>
      </c>
      <c r="M185" s="9">
        <v>8</v>
      </c>
      <c r="N185" s="3" t="s">
        <v>20</v>
      </c>
      <c r="O185" s="3" t="s">
        <v>21</v>
      </c>
    </row>
    <row r="186" spans="1:15" x14ac:dyDescent="0.25">
      <c r="A186" s="4" t="str">
        <f>HYPERLINK("https://nddot-ixmultiasset.biprod.cloud/#/asset/inventory/nbibridges/4469", "09-105-19.0")</f>
        <v>09-105-19.0</v>
      </c>
      <c r="B186" s="5" t="s">
        <v>1050</v>
      </c>
      <c r="C186" s="5" t="s">
        <v>41</v>
      </c>
      <c r="D186" s="5" t="s">
        <v>48</v>
      </c>
      <c r="E186" s="5" t="s">
        <v>15</v>
      </c>
      <c r="F186" s="5" t="s">
        <v>16</v>
      </c>
      <c r="G186" s="5" t="s">
        <v>91</v>
      </c>
      <c r="H186" s="5" t="s">
        <v>18</v>
      </c>
      <c r="I186" s="5" t="s">
        <v>1258</v>
      </c>
      <c r="J186" s="5"/>
      <c r="K186" s="5" t="s">
        <v>19</v>
      </c>
      <c r="L186" s="5" t="s">
        <v>1270</v>
      </c>
      <c r="M186" s="10">
        <v>8</v>
      </c>
      <c r="N186" s="5" t="s">
        <v>20</v>
      </c>
      <c r="O186" s="5" t="s">
        <v>21</v>
      </c>
    </row>
    <row r="187" spans="1:15" x14ac:dyDescent="0.25">
      <c r="A187" s="2" t="str">
        <f>HYPERLINK("https://nddot-ixmultiasset.biprod.cloud/#/asset/inventory/nbibridges/3882", "09-105-22.0")</f>
        <v>09-105-22.0</v>
      </c>
      <c r="B187" s="3" t="s">
        <v>963</v>
      </c>
      <c r="C187" s="3" t="s">
        <v>41</v>
      </c>
      <c r="D187" s="3" t="s">
        <v>48</v>
      </c>
      <c r="E187" s="3" t="s">
        <v>15</v>
      </c>
      <c r="F187" s="3" t="s">
        <v>16</v>
      </c>
      <c r="G187" s="3" t="s">
        <v>355</v>
      </c>
      <c r="H187" s="3" t="s">
        <v>25</v>
      </c>
      <c r="I187" s="3" t="s">
        <v>1252</v>
      </c>
      <c r="J187" s="3"/>
      <c r="K187" s="3"/>
      <c r="L187" s="3" t="s">
        <v>1270</v>
      </c>
      <c r="M187" s="9">
        <v>8</v>
      </c>
      <c r="N187" s="3" t="s">
        <v>20</v>
      </c>
      <c r="O187" s="3" t="s">
        <v>21</v>
      </c>
    </row>
    <row r="188" spans="1:15" x14ac:dyDescent="0.25">
      <c r="A188" s="2" t="str">
        <f>HYPERLINK("https://nddot-ixmultiasset.biprod.cloud/#/asset/inventory/nbibridges/3972", "09-105-24.0")</f>
        <v>09-105-24.0</v>
      </c>
      <c r="B188" s="3" t="s">
        <v>978</v>
      </c>
      <c r="C188" s="3" t="s">
        <v>41</v>
      </c>
      <c r="D188" s="3" t="s">
        <v>48</v>
      </c>
      <c r="E188" s="3" t="s">
        <v>15</v>
      </c>
      <c r="F188" s="3" t="s">
        <v>16</v>
      </c>
      <c r="G188" s="3" t="s">
        <v>43</v>
      </c>
      <c r="H188" s="3" t="s">
        <v>25</v>
      </c>
      <c r="I188" s="3" t="s">
        <v>1258</v>
      </c>
      <c r="J188" s="3"/>
      <c r="K188" s="3" t="s">
        <v>19</v>
      </c>
      <c r="L188" s="3" t="s">
        <v>1270</v>
      </c>
      <c r="M188" s="9">
        <v>8</v>
      </c>
      <c r="N188" s="3" t="s">
        <v>20</v>
      </c>
      <c r="O188" s="3" t="s">
        <v>21</v>
      </c>
    </row>
    <row r="189" spans="1:15" x14ac:dyDescent="0.25">
      <c r="A189" s="4" t="str">
        <f>HYPERLINK("https://nddot-ixmultiasset.biprod.cloud/#/asset/inventory/nbibridges/84", "09-105-27.0")</f>
        <v>09-105-27.0</v>
      </c>
      <c r="B189" s="5" t="s">
        <v>50</v>
      </c>
      <c r="C189" s="5" t="s">
        <v>41</v>
      </c>
      <c r="D189" s="5" t="s">
        <v>48</v>
      </c>
      <c r="E189" s="5" t="s">
        <v>51</v>
      </c>
      <c r="F189" s="5" t="s">
        <v>16</v>
      </c>
      <c r="G189" s="5" t="s">
        <v>52</v>
      </c>
      <c r="H189" s="5" t="s">
        <v>25</v>
      </c>
      <c r="I189" s="5" t="s">
        <v>1262</v>
      </c>
      <c r="J189" s="5"/>
      <c r="K189" s="5"/>
      <c r="L189" s="5" t="s">
        <v>1270</v>
      </c>
      <c r="M189" s="10">
        <v>8</v>
      </c>
      <c r="N189" s="5" t="s">
        <v>20</v>
      </c>
      <c r="O189" s="5" t="s">
        <v>21</v>
      </c>
    </row>
    <row r="190" spans="1:15" x14ac:dyDescent="0.25">
      <c r="A190" s="2" t="str">
        <f>HYPERLINK("https://nddot-ixmultiasset.biprod.cloud/#/asset/inventory/nbibridges/548", "09-105-35.1")</f>
        <v>09-105-35.1</v>
      </c>
      <c r="B190" s="3" t="s">
        <v>219</v>
      </c>
      <c r="C190" s="3" t="s">
        <v>41</v>
      </c>
      <c r="D190" s="3" t="s">
        <v>48</v>
      </c>
      <c r="E190" s="3" t="s">
        <v>15</v>
      </c>
      <c r="F190" s="3" t="s">
        <v>16</v>
      </c>
      <c r="G190" s="3" t="s">
        <v>207</v>
      </c>
      <c r="H190" s="3" t="s">
        <v>25</v>
      </c>
      <c r="I190" s="3" t="s">
        <v>1262</v>
      </c>
      <c r="J190" s="3"/>
      <c r="K190" s="3"/>
      <c r="L190" s="3" t="s">
        <v>1270</v>
      </c>
      <c r="M190" s="9">
        <v>8</v>
      </c>
      <c r="N190" s="3" t="s">
        <v>20</v>
      </c>
      <c r="O190" s="3" t="s">
        <v>21</v>
      </c>
    </row>
    <row r="191" spans="1:15" x14ac:dyDescent="0.25">
      <c r="A191" s="4" t="str">
        <f>HYPERLINK("https://nddot-ixmultiasset.biprod.cloud/#/asset/inventory/nbibridges/2680", "09-106-24.0")</f>
        <v>09-106-24.0</v>
      </c>
      <c r="B191" s="5" t="s">
        <v>726</v>
      </c>
      <c r="C191" s="5" t="s">
        <v>41</v>
      </c>
      <c r="D191" s="5" t="s">
        <v>48</v>
      </c>
      <c r="E191" s="5" t="s">
        <v>15</v>
      </c>
      <c r="F191" s="5" t="s">
        <v>16</v>
      </c>
      <c r="G191" s="5" t="s">
        <v>73</v>
      </c>
      <c r="H191" s="5" t="s">
        <v>25</v>
      </c>
      <c r="I191" s="5" t="s">
        <v>1252</v>
      </c>
      <c r="J191" s="5"/>
      <c r="K191" s="5"/>
      <c r="L191" s="5" t="s">
        <v>1270</v>
      </c>
      <c r="M191" s="10">
        <v>8</v>
      </c>
      <c r="N191" s="5" t="s">
        <v>20</v>
      </c>
      <c r="O191" s="5" t="s">
        <v>21</v>
      </c>
    </row>
    <row r="192" spans="1:15" x14ac:dyDescent="0.25">
      <c r="A192" s="2" t="str">
        <f>HYPERLINK("https://nddot-ixmultiasset.biprod.cloud/#/asset/inventory/nbibridges/5120", "09-123-24.0")</f>
        <v>09-123-24.0</v>
      </c>
      <c r="B192" s="3" t="s">
        <v>1178</v>
      </c>
      <c r="C192" s="3" t="s">
        <v>41</v>
      </c>
      <c r="D192" s="3" t="s">
        <v>1179</v>
      </c>
      <c r="E192" s="3" t="s">
        <v>1180</v>
      </c>
      <c r="F192" s="3" t="s">
        <v>16</v>
      </c>
      <c r="G192" s="3" t="s">
        <v>313</v>
      </c>
      <c r="H192" s="3" t="s">
        <v>25</v>
      </c>
      <c r="I192" s="3" t="s">
        <v>1252</v>
      </c>
      <c r="J192" s="3"/>
      <c r="K192" s="3"/>
      <c r="L192" s="3" t="s">
        <v>1270</v>
      </c>
      <c r="M192" s="9">
        <v>8</v>
      </c>
      <c r="N192" s="3" t="s">
        <v>20</v>
      </c>
      <c r="O192" s="3" t="s">
        <v>21</v>
      </c>
    </row>
    <row r="193" spans="1:15" x14ac:dyDescent="0.25">
      <c r="A193" s="4" t="str">
        <f>HYPERLINK("https://nddot-ixmultiasset.biprod.cloud/#/asset/inventory/nbibridges/4956", "09-124-23.1")</f>
        <v>09-124-23.1</v>
      </c>
      <c r="B193" s="5" t="s">
        <v>1145</v>
      </c>
      <c r="C193" s="5" t="s">
        <v>41</v>
      </c>
      <c r="D193" s="5" t="s">
        <v>1078</v>
      </c>
      <c r="E193" s="5" t="s">
        <v>321</v>
      </c>
      <c r="F193" s="5" t="s">
        <v>16</v>
      </c>
      <c r="G193" s="5" t="s">
        <v>493</v>
      </c>
      <c r="H193" s="5" t="s">
        <v>25</v>
      </c>
      <c r="I193" s="5" t="s">
        <v>1252</v>
      </c>
      <c r="J193" s="5"/>
      <c r="K193" s="5"/>
      <c r="L193" s="5" t="s">
        <v>1270</v>
      </c>
      <c r="M193" s="10">
        <v>8</v>
      </c>
      <c r="N193" s="5" t="s">
        <v>20</v>
      </c>
      <c r="O193" s="5" t="s">
        <v>21</v>
      </c>
    </row>
    <row r="194" spans="1:15" x14ac:dyDescent="0.25">
      <c r="A194" s="2" t="str">
        <f>HYPERLINK("https://nddot-ixmultiasset.biprod.cloud/#/asset/inventory/nbibridges/519", "09-125-30.3")</f>
        <v>09-125-30.3</v>
      </c>
      <c r="B194" s="3" t="s">
        <v>208</v>
      </c>
      <c r="C194" s="3" t="s">
        <v>41</v>
      </c>
      <c r="D194" s="3" t="s">
        <v>23</v>
      </c>
      <c r="E194" s="3" t="s">
        <v>15</v>
      </c>
      <c r="F194" s="3" t="s">
        <v>16</v>
      </c>
      <c r="G194" s="3" t="s">
        <v>207</v>
      </c>
      <c r="H194" s="3" t="s">
        <v>25</v>
      </c>
      <c r="I194" s="3" t="s">
        <v>1252</v>
      </c>
      <c r="J194" s="3"/>
      <c r="K194" s="3"/>
      <c r="L194" s="3" t="s">
        <v>1270</v>
      </c>
      <c r="M194" s="9">
        <v>8</v>
      </c>
      <c r="N194" s="3" t="s">
        <v>35</v>
      </c>
      <c r="O194" s="3" t="s">
        <v>21</v>
      </c>
    </row>
    <row r="195" spans="1:15" x14ac:dyDescent="0.25">
      <c r="A195" s="4" t="str">
        <f>HYPERLINK("https://nddot-ixmultiasset.biprod.cloud/#/asset/inventory/nbibridges/563", "09-126-27.3")</f>
        <v>09-126-27.3</v>
      </c>
      <c r="B195" s="5" t="s">
        <v>223</v>
      </c>
      <c r="C195" s="5" t="s">
        <v>41</v>
      </c>
      <c r="D195" s="5" t="s">
        <v>23</v>
      </c>
      <c r="E195" s="5" t="s">
        <v>15</v>
      </c>
      <c r="F195" s="5" t="s">
        <v>16</v>
      </c>
      <c r="G195" s="5" t="s">
        <v>207</v>
      </c>
      <c r="H195" s="5" t="s">
        <v>25</v>
      </c>
      <c r="I195" s="5" t="s">
        <v>1252</v>
      </c>
      <c r="J195" s="5"/>
      <c r="K195" s="5"/>
      <c r="L195" s="5" t="s">
        <v>1270</v>
      </c>
      <c r="M195" s="10">
        <v>8</v>
      </c>
      <c r="N195" s="5" t="s">
        <v>35</v>
      </c>
      <c r="O195" s="5" t="s">
        <v>21</v>
      </c>
    </row>
    <row r="196" spans="1:15" x14ac:dyDescent="0.25">
      <c r="A196" s="4" t="str">
        <f>HYPERLINK("https://nddot-ixmultiasset.biprod.cloud/#/asset/inventory/nbibridges/2091", "09-142-18.0")</f>
        <v>09-142-18.0</v>
      </c>
      <c r="B196" s="5" t="s">
        <v>608</v>
      </c>
      <c r="C196" s="5" t="s">
        <v>41</v>
      </c>
      <c r="D196" s="5" t="s">
        <v>306</v>
      </c>
      <c r="E196" s="5" t="s">
        <v>15</v>
      </c>
      <c r="F196" s="5" t="s">
        <v>16</v>
      </c>
      <c r="G196" s="5" t="s">
        <v>31</v>
      </c>
      <c r="H196" s="5" t="s">
        <v>25</v>
      </c>
      <c r="I196" s="5" t="s">
        <v>1258</v>
      </c>
      <c r="J196" s="5" t="s">
        <v>609</v>
      </c>
      <c r="K196" s="5"/>
      <c r="L196" s="5" t="s">
        <v>1270</v>
      </c>
      <c r="M196" s="10">
        <v>8</v>
      </c>
      <c r="N196" s="5" t="s">
        <v>20</v>
      </c>
      <c r="O196" s="5" t="s">
        <v>21</v>
      </c>
    </row>
    <row r="197" spans="1:15" x14ac:dyDescent="0.25">
      <c r="A197" s="2" t="str">
        <f>HYPERLINK("https://nddot-ixmultiasset.biprod.cloud/#/asset/inventory/nbibridges/3033", "20-115-25.0")</f>
        <v>20-115-25.0</v>
      </c>
      <c r="B197" s="3" t="s">
        <v>792</v>
      </c>
      <c r="C197" s="3" t="s">
        <v>677</v>
      </c>
      <c r="D197" s="3" t="s">
        <v>185</v>
      </c>
      <c r="E197" s="3" t="s">
        <v>793</v>
      </c>
      <c r="F197" s="3" t="s">
        <v>16</v>
      </c>
      <c r="G197" s="3" t="s">
        <v>222</v>
      </c>
      <c r="H197" s="3" t="s">
        <v>25</v>
      </c>
      <c r="I197" s="3" t="s">
        <v>1252</v>
      </c>
      <c r="J197" s="3"/>
      <c r="K197" s="3"/>
      <c r="L197" s="3" t="s">
        <v>1270</v>
      </c>
      <c r="M197" s="9">
        <v>8</v>
      </c>
      <c r="N197" s="3" t="s">
        <v>20</v>
      </c>
      <c r="O197" s="3" t="s">
        <v>21</v>
      </c>
    </row>
    <row r="198" spans="1:15" x14ac:dyDescent="0.25">
      <c r="A198" s="2" t="str">
        <f>HYPERLINK("https://nddot-ixmultiasset.biprod.cloud/#/asset/inventory/nbibridges/564", "37-118-14.0")</f>
        <v>37-118-14.0</v>
      </c>
      <c r="B198" s="3" t="s">
        <v>224</v>
      </c>
      <c r="C198" s="3" t="s">
        <v>225</v>
      </c>
      <c r="D198" s="3" t="s">
        <v>102</v>
      </c>
      <c r="E198" s="3" t="s">
        <v>15</v>
      </c>
      <c r="F198" s="3" t="s">
        <v>16</v>
      </c>
      <c r="G198" s="3" t="s">
        <v>226</v>
      </c>
      <c r="H198" s="3" t="s">
        <v>25</v>
      </c>
      <c r="I198" s="3" t="s">
        <v>1275</v>
      </c>
      <c r="J198" s="3"/>
      <c r="K198" s="3"/>
      <c r="L198" s="3" t="s">
        <v>1260</v>
      </c>
      <c r="M198" s="9">
        <v>8</v>
      </c>
      <c r="N198" s="3" t="s">
        <v>121</v>
      </c>
      <c r="O198" s="3" t="s">
        <v>21</v>
      </c>
    </row>
    <row r="199" spans="1:15" x14ac:dyDescent="0.25">
      <c r="A199" s="4" t="str">
        <f>HYPERLINK("https://nddot-ixmultiasset.biprod.cloud/#/asset/inventory/nbibridges/3819", "37-135-08.0")</f>
        <v>37-135-08.0</v>
      </c>
      <c r="B199" s="5" t="s">
        <v>951</v>
      </c>
      <c r="C199" s="5" t="s">
        <v>225</v>
      </c>
      <c r="D199" s="5" t="s">
        <v>102</v>
      </c>
      <c r="E199" s="5" t="s">
        <v>15</v>
      </c>
      <c r="F199" s="5" t="s">
        <v>16</v>
      </c>
      <c r="G199" s="5" t="s">
        <v>780</v>
      </c>
      <c r="H199" s="5" t="s">
        <v>18</v>
      </c>
      <c r="I199" s="5" t="s">
        <v>1274</v>
      </c>
      <c r="J199" s="5"/>
      <c r="K199" s="5" t="s">
        <v>19</v>
      </c>
      <c r="L199" s="5" t="s">
        <v>1260</v>
      </c>
      <c r="M199" s="10">
        <v>8</v>
      </c>
      <c r="N199" s="5" t="s">
        <v>121</v>
      </c>
      <c r="O199" s="5" t="s">
        <v>74</v>
      </c>
    </row>
    <row r="200" spans="1:15" x14ac:dyDescent="0.25">
      <c r="A200" s="4" t="str">
        <f>HYPERLINK("https://nddot-ixmultiasset.biprod.cloud/#/asset/inventory/nbibridges/4366", "39-108-05.0")</f>
        <v>39-108-05.0</v>
      </c>
      <c r="B200" s="5" t="s">
        <v>1037</v>
      </c>
      <c r="C200" s="5" t="s">
        <v>13</v>
      </c>
      <c r="D200" s="5" t="s">
        <v>102</v>
      </c>
      <c r="E200" s="5" t="s">
        <v>15</v>
      </c>
      <c r="F200" s="5" t="s">
        <v>16</v>
      </c>
      <c r="G200" s="5" t="s">
        <v>1038</v>
      </c>
      <c r="H200" s="5" t="s">
        <v>18</v>
      </c>
      <c r="I200" s="5" t="s">
        <v>1274</v>
      </c>
      <c r="J200" s="5"/>
      <c r="K200" s="5" t="s">
        <v>19</v>
      </c>
      <c r="L200" s="5" t="s">
        <v>1260</v>
      </c>
      <c r="M200" s="10">
        <v>8</v>
      </c>
      <c r="N200" s="5" t="s">
        <v>121</v>
      </c>
      <c r="O200" s="5" t="s">
        <v>74</v>
      </c>
    </row>
    <row r="201" spans="1:15" x14ac:dyDescent="0.25">
      <c r="A201" s="4" t="str">
        <f>HYPERLINK("https://nddot-ixmultiasset.biprod.cloud/#/asset/inventory/nbibridges/4865", "46-102-30.0")</f>
        <v>46-102-30.0</v>
      </c>
      <c r="B201" s="5" t="s">
        <v>1131</v>
      </c>
      <c r="C201" s="5" t="s">
        <v>27</v>
      </c>
      <c r="D201" s="5" t="s">
        <v>388</v>
      </c>
      <c r="E201" s="5" t="s">
        <v>15</v>
      </c>
      <c r="F201" s="5" t="s">
        <v>16</v>
      </c>
      <c r="G201" s="5" t="s">
        <v>216</v>
      </c>
      <c r="H201" s="5" t="s">
        <v>25</v>
      </c>
      <c r="I201" s="5" t="s">
        <v>1258</v>
      </c>
      <c r="J201" s="5"/>
      <c r="K201" s="5"/>
      <c r="L201" s="5" t="s">
        <v>1270</v>
      </c>
      <c r="M201" s="10">
        <v>8</v>
      </c>
      <c r="N201" s="5" t="s">
        <v>20</v>
      </c>
      <c r="O201" s="5" t="s">
        <v>21</v>
      </c>
    </row>
    <row r="202" spans="1:15" x14ac:dyDescent="0.25">
      <c r="A202" s="4" t="str">
        <f>HYPERLINK("https://nddot-ixmultiasset.biprod.cloud/#/asset/inventory/nbibridges/3723", "46-110-26.0")</f>
        <v>46-110-26.0</v>
      </c>
      <c r="B202" s="5" t="s">
        <v>936</v>
      </c>
      <c r="C202" s="5" t="s">
        <v>27</v>
      </c>
      <c r="D202" s="5" t="s">
        <v>48</v>
      </c>
      <c r="E202" s="5" t="s">
        <v>15</v>
      </c>
      <c r="F202" s="5" t="s">
        <v>16</v>
      </c>
      <c r="G202" s="5" t="s">
        <v>46</v>
      </c>
      <c r="H202" s="5" t="s">
        <v>18</v>
      </c>
      <c r="I202" s="5" t="s">
        <v>1258</v>
      </c>
      <c r="J202" s="5"/>
      <c r="K202" s="5" t="s">
        <v>19</v>
      </c>
      <c r="L202" s="5" t="s">
        <v>1270</v>
      </c>
      <c r="M202" s="10">
        <v>8</v>
      </c>
      <c r="N202" s="5" t="s">
        <v>20</v>
      </c>
      <c r="O202" s="5" t="s">
        <v>21</v>
      </c>
    </row>
    <row r="203" spans="1:15" x14ac:dyDescent="0.25">
      <c r="A203" s="2" t="str">
        <f>HYPERLINK("https://nddot-ixmultiasset.biprod.cloud/#/asset/inventory/nbibridges/1674", "46-112-26.0")</f>
        <v>46-112-26.0</v>
      </c>
      <c r="B203" s="3" t="s">
        <v>522</v>
      </c>
      <c r="C203" s="3" t="s">
        <v>27</v>
      </c>
      <c r="D203" s="3" t="s">
        <v>23</v>
      </c>
      <c r="E203" s="3" t="s">
        <v>15</v>
      </c>
      <c r="F203" s="3" t="s">
        <v>16</v>
      </c>
      <c r="G203" s="3" t="s">
        <v>400</v>
      </c>
      <c r="H203" s="3" t="s">
        <v>18</v>
      </c>
      <c r="I203" s="3" t="s">
        <v>1258</v>
      </c>
      <c r="J203" s="3"/>
      <c r="K203" s="3" t="s">
        <v>19</v>
      </c>
      <c r="L203" s="3" t="s">
        <v>1270</v>
      </c>
      <c r="M203" s="9">
        <v>8</v>
      </c>
      <c r="N203" s="3" t="s">
        <v>20</v>
      </c>
      <c r="O203" s="3" t="s">
        <v>21</v>
      </c>
    </row>
    <row r="204" spans="1:15" x14ac:dyDescent="0.25">
      <c r="A204" s="4" t="str">
        <f>HYPERLINK("https://nddot-ixmultiasset.biprod.cloud/#/asset/inventory/nbibridges/3079", "46-113-30.0")</f>
        <v>46-113-30.0</v>
      </c>
      <c r="B204" s="5" t="s">
        <v>800</v>
      </c>
      <c r="C204" s="5" t="s">
        <v>27</v>
      </c>
      <c r="D204" s="5" t="s">
        <v>48</v>
      </c>
      <c r="E204" s="5" t="s">
        <v>801</v>
      </c>
      <c r="F204" s="5" t="s">
        <v>16</v>
      </c>
      <c r="G204" s="5" t="s">
        <v>81</v>
      </c>
      <c r="H204" s="5" t="s">
        <v>18</v>
      </c>
      <c r="I204" s="5" t="s">
        <v>1258</v>
      </c>
      <c r="J204" s="5"/>
      <c r="K204" s="5" t="s">
        <v>19</v>
      </c>
      <c r="L204" s="5" t="s">
        <v>1270</v>
      </c>
      <c r="M204" s="10">
        <v>8</v>
      </c>
      <c r="N204" s="5" t="s">
        <v>20</v>
      </c>
      <c r="O204" s="5" t="s">
        <v>21</v>
      </c>
    </row>
    <row r="205" spans="1:15" x14ac:dyDescent="0.25">
      <c r="A205" s="2" t="str">
        <f>HYPERLINK("https://nddot-ixmultiasset.biprod.cloud/#/asset/inventory/nbibridges/4244", "46-119-06.0")</f>
        <v>46-119-06.0</v>
      </c>
      <c r="B205" s="3" t="s">
        <v>1015</v>
      </c>
      <c r="C205" s="3" t="s">
        <v>27</v>
      </c>
      <c r="D205" s="3" t="s">
        <v>45</v>
      </c>
      <c r="E205" s="3" t="s">
        <v>15</v>
      </c>
      <c r="F205" s="3" t="s">
        <v>16</v>
      </c>
      <c r="G205" s="3" t="s">
        <v>113</v>
      </c>
      <c r="H205" s="3" t="s">
        <v>25</v>
      </c>
      <c r="I205" s="3" t="s">
        <v>1252</v>
      </c>
      <c r="J205" s="3"/>
      <c r="K205" s="3"/>
      <c r="L205" s="3" t="s">
        <v>1270</v>
      </c>
      <c r="M205" s="9">
        <v>8</v>
      </c>
      <c r="N205" s="3" t="s">
        <v>20</v>
      </c>
      <c r="O205" s="3" t="s">
        <v>21</v>
      </c>
    </row>
    <row r="206" spans="1:15" x14ac:dyDescent="0.25">
      <c r="A206" s="2" t="str">
        <f>HYPERLINK("https://nddot-ixmultiasset.biprod.cloud/#/asset/inventory/nbibridges/599", "47-122-07.0")</f>
        <v>47-122-07.0</v>
      </c>
      <c r="B206" s="3" t="s">
        <v>237</v>
      </c>
      <c r="C206" s="3" t="s">
        <v>63</v>
      </c>
      <c r="D206" s="3" t="s">
        <v>64</v>
      </c>
      <c r="E206" s="3" t="s">
        <v>65</v>
      </c>
      <c r="F206" s="3" t="s">
        <v>16</v>
      </c>
      <c r="G206" s="3" t="s">
        <v>238</v>
      </c>
      <c r="H206" s="3" t="s">
        <v>25</v>
      </c>
      <c r="I206" s="3" t="s">
        <v>1282</v>
      </c>
      <c r="J206" s="3"/>
      <c r="K206" s="3"/>
      <c r="L206" s="3" t="s">
        <v>1270</v>
      </c>
      <c r="M206" s="9">
        <v>8</v>
      </c>
      <c r="N206" s="3" t="s">
        <v>20</v>
      </c>
      <c r="O206" s="3" t="s">
        <v>21</v>
      </c>
    </row>
    <row r="207" spans="1:15" x14ac:dyDescent="0.25">
      <c r="A207" s="2" t="str">
        <f>HYPERLINK("https://nddot-ixmultiasset.biprod.cloud/#/asset/inventory/nbibridges/1407", "47-125-09.0")</f>
        <v>47-125-09.0</v>
      </c>
      <c r="B207" s="3" t="s">
        <v>446</v>
      </c>
      <c r="C207" s="3" t="s">
        <v>63</v>
      </c>
      <c r="D207" s="3" t="s">
        <v>64</v>
      </c>
      <c r="E207" s="3" t="s">
        <v>65</v>
      </c>
      <c r="F207" s="3" t="s">
        <v>16</v>
      </c>
      <c r="G207" s="3" t="s">
        <v>181</v>
      </c>
      <c r="H207" s="3" t="s">
        <v>25</v>
      </c>
      <c r="I207" s="3" t="s">
        <v>1262</v>
      </c>
      <c r="J207" s="3"/>
      <c r="K207" s="3"/>
      <c r="L207" s="3" t="s">
        <v>1270</v>
      </c>
      <c r="M207" s="9">
        <v>8</v>
      </c>
      <c r="N207" s="3" t="s">
        <v>20</v>
      </c>
      <c r="O207" s="3" t="s">
        <v>21</v>
      </c>
    </row>
    <row r="208" spans="1:15" x14ac:dyDescent="0.25">
      <c r="A208" s="4" t="str">
        <f>HYPERLINK("https://nddot-ixmultiasset.biprod.cloud/#/asset/inventory/nbibridges/1780", "49-105-04.0")</f>
        <v>49-105-04.0</v>
      </c>
      <c r="B208" s="5" t="s">
        <v>558</v>
      </c>
      <c r="C208" s="5" t="s">
        <v>117</v>
      </c>
      <c r="D208" s="5" t="s">
        <v>158</v>
      </c>
      <c r="E208" s="5" t="s">
        <v>15</v>
      </c>
      <c r="F208" s="5" t="s">
        <v>16</v>
      </c>
      <c r="G208" s="5" t="s">
        <v>34</v>
      </c>
      <c r="H208" s="5" t="s">
        <v>25</v>
      </c>
      <c r="I208" s="5" t="s">
        <v>1252</v>
      </c>
      <c r="J208" s="5"/>
      <c r="K208" s="5"/>
      <c r="L208" s="5" t="s">
        <v>1270</v>
      </c>
      <c r="M208" s="10">
        <v>8</v>
      </c>
      <c r="N208" s="5" t="s">
        <v>20</v>
      </c>
      <c r="O208" s="5" t="s">
        <v>21</v>
      </c>
    </row>
    <row r="209" spans="1:15" x14ac:dyDescent="0.25">
      <c r="A209" s="2" t="str">
        <f>HYPERLINK("https://nddot-ixmultiasset.biprod.cloud/#/asset/inventory/nbibridges/2119", "49-115-25.0")</f>
        <v>49-115-25.0</v>
      </c>
      <c r="B209" s="3" t="s">
        <v>616</v>
      </c>
      <c r="C209" s="3" t="s">
        <v>117</v>
      </c>
      <c r="D209" s="3" t="s">
        <v>214</v>
      </c>
      <c r="E209" s="3" t="s">
        <v>15</v>
      </c>
      <c r="F209" s="3" t="s">
        <v>16</v>
      </c>
      <c r="G209" s="3" t="s">
        <v>222</v>
      </c>
      <c r="H209" s="3" t="s">
        <v>18</v>
      </c>
      <c r="I209" s="3" t="s">
        <v>1276</v>
      </c>
      <c r="J209" s="3"/>
      <c r="K209" s="3"/>
      <c r="L209" s="3" t="s">
        <v>1270</v>
      </c>
      <c r="M209" s="9">
        <v>8</v>
      </c>
      <c r="N209" s="3" t="s">
        <v>20</v>
      </c>
      <c r="O209" s="3" t="s">
        <v>21</v>
      </c>
    </row>
    <row r="210" spans="1:15" x14ac:dyDescent="0.25">
      <c r="A210" s="4" t="str">
        <f>HYPERLINK("https://nddot-ixmultiasset.biprod.cloud/#/asset/inventory/nbibridges/3608", "49-119-07.0")</f>
        <v>49-119-07.0</v>
      </c>
      <c r="B210" s="5" t="s">
        <v>912</v>
      </c>
      <c r="C210" s="5" t="s">
        <v>117</v>
      </c>
      <c r="D210" s="5" t="s">
        <v>365</v>
      </c>
      <c r="E210" s="5" t="s">
        <v>15</v>
      </c>
      <c r="F210" s="5" t="s">
        <v>16</v>
      </c>
      <c r="G210" s="5" t="s">
        <v>164</v>
      </c>
      <c r="H210" s="5" t="s">
        <v>25</v>
      </c>
      <c r="I210" s="5" t="s">
        <v>1252</v>
      </c>
      <c r="J210" s="5"/>
      <c r="K210" s="5"/>
      <c r="L210" s="5" t="s">
        <v>1270</v>
      </c>
      <c r="M210" s="10">
        <v>8</v>
      </c>
      <c r="N210" s="5" t="s">
        <v>20</v>
      </c>
      <c r="O210" s="5" t="s">
        <v>21</v>
      </c>
    </row>
    <row r="211" spans="1:15" x14ac:dyDescent="0.25">
      <c r="A211" s="4" t="str">
        <f>HYPERLINK("https://nddot-ixmultiasset.biprod.cloud/#/asset/inventory/nbibridges/3787", "49-120-24.0")</f>
        <v>49-120-24.0</v>
      </c>
      <c r="B211" s="5" t="s">
        <v>946</v>
      </c>
      <c r="C211" s="5" t="s">
        <v>117</v>
      </c>
      <c r="D211" s="5" t="s">
        <v>214</v>
      </c>
      <c r="E211" s="5" t="s">
        <v>15</v>
      </c>
      <c r="F211" s="5" t="s">
        <v>16</v>
      </c>
      <c r="G211" s="5" t="s">
        <v>491</v>
      </c>
      <c r="H211" s="5" t="s">
        <v>18</v>
      </c>
      <c r="I211" s="5" t="s">
        <v>1274</v>
      </c>
      <c r="J211" s="5"/>
      <c r="K211" s="5"/>
      <c r="L211" s="5" t="s">
        <v>1260</v>
      </c>
      <c r="M211" s="10">
        <v>8</v>
      </c>
      <c r="N211" s="5" t="s">
        <v>121</v>
      </c>
      <c r="O211" s="5" t="s">
        <v>74</v>
      </c>
    </row>
    <row r="212" spans="1:15" x14ac:dyDescent="0.25">
      <c r="A212" s="4" t="str">
        <f>HYPERLINK("https://nddot-ixmultiasset.biprod.cloud/#/asset/inventory/nbibridges/4928", "49-122-25.0")</f>
        <v>49-122-25.0</v>
      </c>
      <c r="B212" s="5" t="s">
        <v>1140</v>
      </c>
      <c r="C212" s="5" t="s">
        <v>117</v>
      </c>
      <c r="D212" s="5" t="s">
        <v>193</v>
      </c>
      <c r="E212" s="5" t="s">
        <v>15</v>
      </c>
      <c r="F212" s="5" t="s">
        <v>16</v>
      </c>
      <c r="G212" s="5" t="s">
        <v>81</v>
      </c>
      <c r="H212" s="5" t="s">
        <v>18</v>
      </c>
      <c r="I212" s="5" t="s">
        <v>1258</v>
      </c>
      <c r="J212" s="5"/>
      <c r="K212" s="5" t="s">
        <v>120</v>
      </c>
      <c r="L212" s="5" t="s">
        <v>1260</v>
      </c>
      <c r="M212" s="10">
        <v>8</v>
      </c>
      <c r="N212" s="5" t="s">
        <v>121</v>
      </c>
      <c r="O212" s="5" t="s">
        <v>21</v>
      </c>
    </row>
    <row r="213" spans="1:15" x14ac:dyDescent="0.25">
      <c r="A213" s="4" t="str">
        <f>HYPERLINK("https://nddot-ixmultiasset.biprod.cloud/#/asset/inventory/nbibridges/3879", "49-126-26.1")</f>
        <v>49-126-26.1</v>
      </c>
      <c r="B213" s="5" t="s">
        <v>962</v>
      </c>
      <c r="C213" s="5" t="s">
        <v>117</v>
      </c>
      <c r="D213" s="5" t="s">
        <v>193</v>
      </c>
      <c r="E213" s="5" t="s">
        <v>15</v>
      </c>
      <c r="F213" s="5" t="s">
        <v>16</v>
      </c>
      <c r="G213" s="5" t="s">
        <v>585</v>
      </c>
      <c r="H213" s="5" t="s">
        <v>18</v>
      </c>
      <c r="I213" s="5" t="s">
        <v>1258</v>
      </c>
      <c r="J213" s="5"/>
      <c r="K213" s="5" t="s">
        <v>19</v>
      </c>
      <c r="L213" s="5" t="s">
        <v>1260</v>
      </c>
      <c r="M213" s="10">
        <v>8</v>
      </c>
      <c r="N213" s="5" t="s">
        <v>121</v>
      </c>
      <c r="O213" s="5" t="s">
        <v>21</v>
      </c>
    </row>
    <row r="214" spans="1:15" x14ac:dyDescent="0.25">
      <c r="A214" s="4" t="str">
        <f>HYPERLINK("https://nddot-ixmultiasset.biprod.cloud/#/asset/inventory/nbibridges/1766", "FRGO30")</f>
        <v>FRGO30</v>
      </c>
      <c r="B214" s="5" t="s">
        <v>546</v>
      </c>
      <c r="C214" s="5" t="s">
        <v>41</v>
      </c>
      <c r="D214" s="5" t="s">
        <v>306</v>
      </c>
      <c r="E214" s="5" t="s">
        <v>547</v>
      </c>
      <c r="F214" s="5" t="s">
        <v>235</v>
      </c>
      <c r="G214" s="5" t="s">
        <v>238</v>
      </c>
      <c r="H214" s="5" t="s">
        <v>25</v>
      </c>
      <c r="I214" s="5" t="s">
        <v>1258</v>
      </c>
      <c r="J214" s="5" t="s">
        <v>548</v>
      </c>
      <c r="K214" s="5"/>
      <c r="L214" s="5" t="s">
        <v>1270</v>
      </c>
      <c r="M214" s="10">
        <v>8</v>
      </c>
      <c r="N214" s="5" t="s">
        <v>20</v>
      </c>
      <c r="O214" s="5" t="s">
        <v>21</v>
      </c>
    </row>
    <row r="215" spans="1:15" x14ac:dyDescent="0.25">
      <c r="A215" s="4" t="str">
        <f>HYPERLINK("https://nddot-ixmultiasset.biprod.cloud/#/asset/inventory/nbibridges/1854", "FRSP01")</f>
        <v>FRSP01</v>
      </c>
      <c r="B215" s="5" t="s">
        <v>577</v>
      </c>
      <c r="C215" s="5" t="s">
        <v>225</v>
      </c>
      <c r="D215" s="5" t="s">
        <v>102</v>
      </c>
      <c r="E215" s="5" t="s">
        <v>578</v>
      </c>
      <c r="F215" s="5" t="s">
        <v>579</v>
      </c>
      <c r="G215" s="5" t="s">
        <v>181</v>
      </c>
      <c r="H215" s="5" t="s">
        <v>25</v>
      </c>
      <c r="I215" s="5" t="s">
        <v>1258</v>
      </c>
      <c r="J215" s="5"/>
      <c r="K215" s="5" t="s">
        <v>19</v>
      </c>
      <c r="L215" s="5" t="s">
        <v>1270</v>
      </c>
      <c r="M215" s="10">
        <v>8</v>
      </c>
      <c r="N215" s="5" t="s">
        <v>20</v>
      </c>
      <c r="O215" s="5" t="s">
        <v>21</v>
      </c>
    </row>
    <row r="216" spans="1:15" x14ac:dyDescent="0.25">
      <c r="A216" s="4" t="str">
        <f>HYPERLINK("https://nddot-ixmultiasset.biprod.cloud/#/asset/inventory/nbibridges/1939", "FRSP02")</f>
        <v>FRSP02</v>
      </c>
      <c r="B216" s="5" t="s">
        <v>140</v>
      </c>
      <c r="C216" s="5" t="s">
        <v>225</v>
      </c>
      <c r="D216" s="5" t="s">
        <v>596</v>
      </c>
      <c r="E216" s="5" t="s">
        <v>578</v>
      </c>
      <c r="F216" s="5" t="s">
        <v>579</v>
      </c>
      <c r="G216" s="5" t="s">
        <v>113</v>
      </c>
      <c r="H216" s="5" t="s">
        <v>25</v>
      </c>
      <c r="I216" s="5" t="s">
        <v>1258</v>
      </c>
      <c r="J216" s="5"/>
      <c r="K216" s="5"/>
      <c r="L216" s="5" t="s">
        <v>1270</v>
      </c>
      <c r="M216" s="10">
        <v>8</v>
      </c>
      <c r="N216" s="5" t="s">
        <v>20</v>
      </c>
      <c r="O216" s="5" t="s">
        <v>21</v>
      </c>
    </row>
    <row r="217" spans="1:15" x14ac:dyDescent="0.25">
      <c r="A217" s="4" t="str">
        <f>HYPERLINK("https://nddot-ixmultiasset.biprod.cloud/#/asset/inventory/nbibridges/816", "VC01")</f>
        <v>VC01</v>
      </c>
      <c r="B217" s="5" t="s">
        <v>284</v>
      </c>
      <c r="C217" s="5" t="s">
        <v>112</v>
      </c>
      <c r="D217" s="5" t="s">
        <v>102</v>
      </c>
      <c r="E217" s="5" t="s">
        <v>285</v>
      </c>
      <c r="F217" s="5" t="s">
        <v>16</v>
      </c>
      <c r="G217" s="5" t="s">
        <v>286</v>
      </c>
      <c r="H217" s="5" t="s">
        <v>18</v>
      </c>
      <c r="I217" s="5" t="s">
        <v>1289</v>
      </c>
      <c r="J217" s="5"/>
      <c r="K217" s="5"/>
      <c r="L217" s="5" t="s">
        <v>1270</v>
      </c>
      <c r="M217" s="10">
        <v>8</v>
      </c>
      <c r="N217" s="5" t="s">
        <v>20</v>
      </c>
      <c r="O217" s="5" t="s">
        <v>21</v>
      </c>
    </row>
    <row r="218" spans="1:15" x14ac:dyDescent="0.25">
      <c r="A218" s="2" t="str">
        <f>HYPERLINK("https://nddot-ixmultiasset.biprod.cloud/#/asset/inventory/nbibridges/835", "VC02")</f>
        <v>VC02</v>
      </c>
      <c r="B218" s="3" t="s">
        <v>289</v>
      </c>
      <c r="C218" s="3" t="s">
        <v>112</v>
      </c>
      <c r="D218" s="3" t="s">
        <v>102</v>
      </c>
      <c r="E218" s="3" t="s">
        <v>285</v>
      </c>
      <c r="F218" s="3" t="s">
        <v>16</v>
      </c>
      <c r="G218" s="3" t="s">
        <v>290</v>
      </c>
      <c r="H218" s="3" t="s">
        <v>25</v>
      </c>
      <c r="I218" s="3" t="s">
        <v>1262</v>
      </c>
      <c r="J218" s="3"/>
      <c r="K218" s="3"/>
      <c r="L218" s="3" t="s">
        <v>1270</v>
      </c>
      <c r="M218" s="9">
        <v>8</v>
      </c>
      <c r="N218" s="3" t="s">
        <v>20</v>
      </c>
      <c r="O218" s="3" t="s">
        <v>21</v>
      </c>
    </row>
    <row r="219" spans="1:15" x14ac:dyDescent="0.25">
      <c r="A219" s="2" t="str">
        <f>HYPERLINK("https://nddot-ixmultiasset.biprod.cloud/#/asset/inventory/nbibridges/943", "VC03")</f>
        <v>VC03</v>
      </c>
      <c r="B219" s="3" t="s">
        <v>320</v>
      </c>
      <c r="C219" s="3" t="s">
        <v>112</v>
      </c>
      <c r="D219" s="3" t="s">
        <v>102</v>
      </c>
      <c r="E219" s="3" t="s">
        <v>321</v>
      </c>
      <c r="F219" s="3" t="s">
        <v>16</v>
      </c>
      <c r="G219" s="3" t="s">
        <v>212</v>
      </c>
      <c r="H219" s="3" t="s">
        <v>25</v>
      </c>
      <c r="I219" s="3" t="s">
        <v>1262</v>
      </c>
      <c r="J219" s="3"/>
      <c r="K219" s="3"/>
      <c r="L219" s="3" t="s">
        <v>1270</v>
      </c>
      <c r="M219" s="9">
        <v>8</v>
      </c>
      <c r="N219" s="3" t="s">
        <v>20</v>
      </c>
      <c r="O219" s="3" t="s">
        <v>21</v>
      </c>
    </row>
    <row r="220" spans="1:15" x14ac:dyDescent="0.25">
      <c r="A220" s="4" t="str">
        <f>HYPERLINK("https://nddot-ixmultiasset.biprod.cloud/#/asset/inventory/nbibridges/1176", "VC04")</f>
        <v>VC04</v>
      </c>
      <c r="B220" s="5" t="s">
        <v>383</v>
      </c>
      <c r="C220" s="5" t="s">
        <v>112</v>
      </c>
      <c r="D220" s="5" t="s">
        <v>102</v>
      </c>
      <c r="E220" s="5" t="s">
        <v>384</v>
      </c>
      <c r="F220" s="5" t="s">
        <v>16</v>
      </c>
      <c r="G220" s="5" t="s">
        <v>350</v>
      </c>
      <c r="H220" s="5" t="s">
        <v>25</v>
      </c>
      <c r="I220" s="5" t="s">
        <v>1275</v>
      </c>
      <c r="J220" s="5"/>
      <c r="K220" s="5"/>
      <c r="L220" s="5" t="s">
        <v>1270</v>
      </c>
      <c r="M220" s="10">
        <v>8</v>
      </c>
      <c r="N220" s="5" t="s">
        <v>20</v>
      </c>
      <c r="O220" s="5" t="s">
        <v>21</v>
      </c>
    </row>
    <row r="221" spans="1:15" x14ac:dyDescent="0.25">
      <c r="A221" s="2" t="str">
        <f>HYPERLINK("https://nddot-ixmultiasset.biprod.cloud/#/asset/inventory/nbibridges/974", "VC05")</f>
        <v>VC05</v>
      </c>
      <c r="B221" s="3" t="s">
        <v>333</v>
      </c>
      <c r="C221" s="3" t="s">
        <v>112</v>
      </c>
      <c r="D221" s="3" t="s">
        <v>102</v>
      </c>
      <c r="E221" s="3" t="s">
        <v>334</v>
      </c>
      <c r="F221" s="3" t="s">
        <v>16</v>
      </c>
      <c r="G221" s="3" t="s">
        <v>31</v>
      </c>
      <c r="H221" s="3" t="s">
        <v>25</v>
      </c>
      <c r="I221" s="3" t="s">
        <v>1262</v>
      </c>
      <c r="J221" s="3"/>
      <c r="K221" s="3"/>
      <c r="L221" s="3" t="s">
        <v>1270</v>
      </c>
      <c r="M221" s="9">
        <v>8</v>
      </c>
      <c r="N221" s="3" t="s">
        <v>20</v>
      </c>
      <c r="O221" s="3" t="s">
        <v>21</v>
      </c>
    </row>
    <row r="222" spans="1:15" x14ac:dyDescent="0.25">
      <c r="A222" s="2" t="str">
        <f>HYPERLINK("https://nddot-ixmultiasset.biprod.cloud/#/asset/inventory/nbibridges/1182", "VC06")</f>
        <v>VC06</v>
      </c>
      <c r="B222" s="3" t="s">
        <v>385</v>
      </c>
      <c r="C222" s="3" t="s">
        <v>112</v>
      </c>
      <c r="D222" s="3" t="s">
        <v>102</v>
      </c>
      <c r="E222" s="3" t="s">
        <v>386</v>
      </c>
      <c r="F222" s="3" t="s">
        <v>16</v>
      </c>
      <c r="G222" s="3" t="s">
        <v>91</v>
      </c>
      <c r="H222" s="3" t="s">
        <v>25</v>
      </c>
      <c r="I222" s="3" t="s">
        <v>1258</v>
      </c>
      <c r="J222" s="3"/>
      <c r="K222" s="3"/>
      <c r="L222" s="3" t="s">
        <v>1270</v>
      </c>
      <c r="M222" s="9">
        <v>8</v>
      </c>
      <c r="N222" s="3" t="s">
        <v>20</v>
      </c>
      <c r="O222" s="3" t="s">
        <v>21</v>
      </c>
    </row>
    <row r="223" spans="1:15" x14ac:dyDescent="0.25">
      <c r="A223" s="2" t="str">
        <f>HYPERLINK("https://nddot-ixmultiasset.biprod.cloud/#/asset/inventory/nbibridges/981", "VC07")</f>
        <v>VC07</v>
      </c>
      <c r="B223" s="3" t="s">
        <v>336</v>
      </c>
      <c r="C223" s="3" t="s">
        <v>112</v>
      </c>
      <c r="D223" s="3" t="s">
        <v>102</v>
      </c>
      <c r="E223" s="3" t="s">
        <v>337</v>
      </c>
      <c r="F223" s="3" t="s">
        <v>16</v>
      </c>
      <c r="G223" s="3" t="s">
        <v>338</v>
      </c>
      <c r="H223" s="3" t="s">
        <v>25</v>
      </c>
      <c r="I223" s="3" t="s">
        <v>1262</v>
      </c>
      <c r="J223" s="3"/>
      <c r="K223" s="3"/>
      <c r="L223" s="3" t="s">
        <v>1270</v>
      </c>
      <c r="M223" s="9">
        <v>8</v>
      </c>
      <c r="N223" s="3" t="s">
        <v>20</v>
      </c>
      <c r="O223" s="3" t="s">
        <v>21</v>
      </c>
    </row>
    <row r="224" spans="1:15" x14ac:dyDescent="0.25">
      <c r="A224" s="2" t="str">
        <f>HYPERLINK("https://nddot-ixmultiasset.biprod.cloud/#/asset/inventory/nbibridges/1186", "VC08")</f>
        <v>VC08</v>
      </c>
      <c r="B224" s="3" t="s">
        <v>389</v>
      </c>
      <c r="C224" s="3" t="s">
        <v>112</v>
      </c>
      <c r="D224" s="3" t="s">
        <v>102</v>
      </c>
      <c r="E224" s="3" t="s">
        <v>390</v>
      </c>
      <c r="F224" s="3" t="s">
        <v>16</v>
      </c>
      <c r="G224" s="3" t="s">
        <v>378</v>
      </c>
      <c r="H224" s="3" t="s">
        <v>25</v>
      </c>
      <c r="I224" s="3" t="s">
        <v>1262</v>
      </c>
      <c r="J224" s="3"/>
      <c r="K224" s="3"/>
      <c r="L224" s="3" t="s">
        <v>1270</v>
      </c>
      <c r="M224" s="9">
        <v>8</v>
      </c>
      <c r="N224" s="3" t="s">
        <v>20</v>
      </c>
      <c r="O224" s="3" t="s">
        <v>21</v>
      </c>
    </row>
    <row r="225" spans="1:15" x14ac:dyDescent="0.25">
      <c r="A225" s="2" t="str">
        <f>HYPERLINK("https://nddot-ixmultiasset.biprod.cloud/#/asset/inventory/nbibridges/4305", "09-114-03.0")</f>
        <v>09-114-03.0</v>
      </c>
      <c r="B225" s="3" t="s">
        <v>1028</v>
      </c>
      <c r="C225" s="3" t="s">
        <v>41</v>
      </c>
      <c r="D225" s="3" t="s">
        <v>23</v>
      </c>
      <c r="E225" s="3" t="s">
        <v>15</v>
      </c>
      <c r="F225" s="3" t="s">
        <v>16</v>
      </c>
      <c r="G225" s="3" t="s">
        <v>106</v>
      </c>
      <c r="H225" s="3" t="s">
        <v>18</v>
      </c>
      <c r="I225" s="3" t="s">
        <v>1277</v>
      </c>
      <c r="J225" s="3"/>
      <c r="K225" s="3"/>
      <c r="L225" s="3" t="s">
        <v>1267</v>
      </c>
      <c r="M225" s="9">
        <v>9</v>
      </c>
      <c r="N225" s="3" t="s">
        <v>20</v>
      </c>
      <c r="O225" s="3" t="s">
        <v>21</v>
      </c>
    </row>
    <row r="226" spans="1:15" x14ac:dyDescent="0.25">
      <c r="A226" s="4" t="str">
        <f>HYPERLINK("https://nddot-ixmultiasset.biprod.cloud/#/asset/inventory/nbibridges/4566", "09-116-01.0")</f>
        <v>09-116-01.0</v>
      </c>
      <c r="B226" s="5" t="s">
        <v>1076</v>
      </c>
      <c r="C226" s="5" t="s">
        <v>41</v>
      </c>
      <c r="D226" s="5" t="s">
        <v>23</v>
      </c>
      <c r="E226" s="5" t="s">
        <v>15</v>
      </c>
      <c r="F226" s="5" t="s">
        <v>16</v>
      </c>
      <c r="G226" s="5" t="s">
        <v>585</v>
      </c>
      <c r="H226" s="5" t="s">
        <v>25</v>
      </c>
      <c r="I226" s="5" t="s">
        <v>1276</v>
      </c>
      <c r="J226" s="5"/>
      <c r="K226" s="5" t="s">
        <v>19</v>
      </c>
      <c r="L226" s="5" t="s">
        <v>1267</v>
      </c>
      <c r="M226" s="10">
        <v>9</v>
      </c>
      <c r="N226" s="5" t="s">
        <v>20</v>
      </c>
      <c r="O226" s="5" t="s">
        <v>21</v>
      </c>
    </row>
    <row r="227" spans="1:15" x14ac:dyDescent="0.25">
      <c r="A227" s="2" t="str">
        <f>HYPERLINK("https://nddot-ixmultiasset.biprod.cloud/#/asset/inventory/nbibridges/2938", "09-118-03.0")</f>
        <v>09-118-03.0</v>
      </c>
      <c r="B227" s="3" t="s">
        <v>774</v>
      </c>
      <c r="C227" s="3" t="s">
        <v>41</v>
      </c>
      <c r="D227" s="3" t="s">
        <v>42</v>
      </c>
      <c r="E227" s="3" t="s">
        <v>15</v>
      </c>
      <c r="F227" s="3" t="s">
        <v>16</v>
      </c>
      <c r="G227" s="3" t="s">
        <v>69</v>
      </c>
      <c r="H227" s="3" t="s">
        <v>25</v>
      </c>
      <c r="I227" s="3" t="s">
        <v>1252</v>
      </c>
      <c r="J227" s="3"/>
      <c r="K227" s="3"/>
      <c r="L227" s="3" t="s">
        <v>1267</v>
      </c>
      <c r="M227" s="9">
        <v>9</v>
      </c>
      <c r="N227" s="3" t="s">
        <v>20</v>
      </c>
      <c r="O227" s="3" t="s">
        <v>21</v>
      </c>
    </row>
    <row r="228" spans="1:15" x14ac:dyDescent="0.25">
      <c r="A228" s="4" t="str">
        <f>HYPERLINK("https://nddot-ixmultiasset.biprod.cloud/#/asset/inventory/nbibridges/2583", "09-121-04.0")</f>
        <v>09-121-04.0</v>
      </c>
      <c r="B228" s="5" t="s">
        <v>707</v>
      </c>
      <c r="C228" s="5" t="s">
        <v>41</v>
      </c>
      <c r="D228" s="5" t="s">
        <v>352</v>
      </c>
      <c r="E228" s="5" t="s">
        <v>15</v>
      </c>
      <c r="F228" s="5" t="s">
        <v>16</v>
      </c>
      <c r="G228" s="5" t="s">
        <v>81</v>
      </c>
      <c r="H228" s="5" t="s">
        <v>18</v>
      </c>
      <c r="I228" s="5" t="s">
        <v>1258</v>
      </c>
      <c r="J228" s="5"/>
      <c r="K228" s="5" t="s">
        <v>19</v>
      </c>
      <c r="L228" s="5" t="s">
        <v>1267</v>
      </c>
      <c r="M228" s="10">
        <v>9</v>
      </c>
      <c r="N228" s="5" t="s">
        <v>20</v>
      </c>
      <c r="O228" s="5" t="s">
        <v>21</v>
      </c>
    </row>
    <row r="229" spans="1:15" x14ac:dyDescent="0.25">
      <c r="A229" s="2" t="str">
        <f>HYPERLINK("https://nddot-ixmultiasset.biprod.cloud/#/asset/inventory/nbibridges/3582", "09-122-04.2")</f>
        <v>09-122-04.2</v>
      </c>
      <c r="B229" s="3" t="s">
        <v>903</v>
      </c>
      <c r="C229" s="3" t="s">
        <v>41</v>
      </c>
      <c r="D229" s="3" t="s">
        <v>352</v>
      </c>
      <c r="E229" s="3" t="s">
        <v>15</v>
      </c>
      <c r="F229" s="3" t="s">
        <v>16</v>
      </c>
      <c r="G229" s="3" t="s">
        <v>69</v>
      </c>
      <c r="H229" s="3" t="s">
        <v>25</v>
      </c>
      <c r="I229" s="3" t="s">
        <v>1252</v>
      </c>
      <c r="J229" s="3"/>
      <c r="K229" s="3"/>
      <c r="L229" s="3" t="s">
        <v>1267</v>
      </c>
      <c r="M229" s="9">
        <v>9</v>
      </c>
      <c r="N229" s="3" t="s">
        <v>20</v>
      </c>
      <c r="O229" s="3" t="s">
        <v>21</v>
      </c>
    </row>
    <row r="230" spans="1:15" x14ac:dyDescent="0.25">
      <c r="A230" s="2" t="str">
        <f>HYPERLINK("https://nddot-ixmultiasset.biprod.cloud/#/asset/inventory/nbibridges/2604", "09-126-04.0")</f>
        <v>09-126-04.0</v>
      </c>
      <c r="B230" s="3" t="s">
        <v>713</v>
      </c>
      <c r="C230" s="3" t="s">
        <v>41</v>
      </c>
      <c r="D230" s="3" t="s">
        <v>714</v>
      </c>
      <c r="E230" s="3" t="s">
        <v>15</v>
      </c>
      <c r="F230" s="3" t="s">
        <v>16</v>
      </c>
      <c r="G230" s="3" t="s">
        <v>24</v>
      </c>
      <c r="H230" s="3" t="s">
        <v>25</v>
      </c>
      <c r="I230" s="3" t="s">
        <v>1252</v>
      </c>
      <c r="J230" s="3"/>
      <c r="K230" s="3"/>
      <c r="L230" s="3" t="s">
        <v>1267</v>
      </c>
      <c r="M230" s="9">
        <v>9</v>
      </c>
      <c r="N230" s="3" t="s">
        <v>20</v>
      </c>
      <c r="O230" s="3" t="s">
        <v>21</v>
      </c>
    </row>
    <row r="231" spans="1:15" x14ac:dyDescent="0.25">
      <c r="A231" s="4" t="str">
        <f>HYPERLINK("https://nddot-ixmultiasset.biprod.cloud/#/asset/inventory/nbibridges/295", "09-127-04.0")</f>
        <v>09-127-04.0</v>
      </c>
      <c r="B231" s="5" t="s">
        <v>148</v>
      </c>
      <c r="C231" s="5" t="s">
        <v>41</v>
      </c>
      <c r="D231" s="5" t="s">
        <v>149</v>
      </c>
      <c r="E231" s="5" t="s">
        <v>15</v>
      </c>
      <c r="F231" s="5" t="s">
        <v>16</v>
      </c>
      <c r="G231" s="5" t="s">
        <v>147</v>
      </c>
      <c r="H231" s="5" t="s">
        <v>25</v>
      </c>
      <c r="I231" s="5" t="s">
        <v>1252</v>
      </c>
      <c r="J231" s="5"/>
      <c r="K231" s="5"/>
      <c r="L231" s="5" t="s">
        <v>1267</v>
      </c>
      <c r="M231" s="10">
        <v>9</v>
      </c>
      <c r="N231" s="5" t="s">
        <v>20</v>
      </c>
      <c r="O231" s="5" t="s">
        <v>21</v>
      </c>
    </row>
    <row r="232" spans="1:15" x14ac:dyDescent="0.25">
      <c r="A232" s="2" t="str">
        <f>HYPERLINK("https://nddot-ixmultiasset.biprod.cloud/#/asset/inventory/nbibridges/1030", "09-128-04.0")</f>
        <v>09-128-04.0</v>
      </c>
      <c r="B232" s="3" t="s">
        <v>351</v>
      </c>
      <c r="C232" s="3" t="s">
        <v>41</v>
      </c>
      <c r="D232" s="3" t="s">
        <v>352</v>
      </c>
      <c r="E232" s="3" t="s">
        <v>15</v>
      </c>
      <c r="F232" s="3" t="s">
        <v>16</v>
      </c>
      <c r="G232" s="3" t="s">
        <v>353</v>
      </c>
      <c r="H232" s="3" t="s">
        <v>25</v>
      </c>
      <c r="I232" s="3" t="s">
        <v>1277</v>
      </c>
      <c r="J232" s="3"/>
      <c r="K232" s="3" t="s">
        <v>19</v>
      </c>
      <c r="L232" s="3" t="s">
        <v>1267</v>
      </c>
      <c r="M232" s="9">
        <v>9</v>
      </c>
      <c r="N232" s="3" t="s">
        <v>20</v>
      </c>
      <c r="O232" s="3" t="s">
        <v>21</v>
      </c>
    </row>
    <row r="233" spans="1:15" x14ac:dyDescent="0.25">
      <c r="A233" s="4" t="str">
        <f>HYPERLINK("https://nddot-ixmultiasset.biprod.cloud/#/asset/inventory/nbibridges/1453", "09-128-08.0")</f>
        <v>09-128-08.0</v>
      </c>
      <c r="B233" s="5" t="s">
        <v>453</v>
      </c>
      <c r="C233" s="5" t="s">
        <v>41</v>
      </c>
      <c r="D233" s="5" t="s">
        <v>214</v>
      </c>
      <c r="E233" s="5" t="s">
        <v>15</v>
      </c>
      <c r="F233" s="5" t="s">
        <v>16</v>
      </c>
      <c r="G233" s="5" t="s">
        <v>119</v>
      </c>
      <c r="H233" s="5" t="s">
        <v>25</v>
      </c>
      <c r="I233" s="5" t="s">
        <v>1252</v>
      </c>
      <c r="J233" s="5"/>
      <c r="K233" s="5"/>
      <c r="L233" s="5" t="s">
        <v>1267</v>
      </c>
      <c r="M233" s="10">
        <v>9</v>
      </c>
      <c r="N233" s="5" t="s">
        <v>20</v>
      </c>
      <c r="O233" s="5" t="s">
        <v>21</v>
      </c>
    </row>
    <row r="234" spans="1:15" x14ac:dyDescent="0.25">
      <c r="A234" s="2" t="str">
        <f>HYPERLINK("https://nddot-ixmultiasset.biprod.cloud/#/asset/inventory/nbibridges/2200", "09-129-01.0")</f>
        <v>09-129-01.0</v>
      </c>
      <c r="B234" s="3" t="s">
        <v>635</v>
      </c>
      <c r="C234" s="3" t="s">
        <v>41</v>
      </c>
      <c r="D234" s="3" t="s">
        <v>214</v>
      </c>
      <c r="E234" s="3" t="s">
        <v>15</v>
      </c>
      <c r="F234" s="3" t="s">
        <v>16</v>
      </c>
      <c r="G234" s="3" t="s">
        <v>69</v>
      </c>
      <c r="H234" s="3" t="s">
        <v>18</v>
      </c>
      <c r="I234" s="3" t="s">
        <v>1258</v>
      </c>
      <c r="J234" s="3"/>
      <c r="K234" s="3"/>
      <c r="L234" s="3" t="s">
        <v>1267</v>
      </c>
      <c r="M234" s="9">
        <v>9</v>
      </c>
      <c r="N234" s="3" t="s">
        <v>20</v>
      </c>
      <c r="O234" s="3" t="s">
        <v>21</v>
      </c>
    </row>
    <row r="235" spans="1:15" x14ac:dyDescent="0.25">
      <c r="A235" s="4" t="str">
        <f>HYPERLINK("https://nddot-ixmultiasset.biprod.cloud/#/asset/inventory/nbibridges/2344", "09-129-03.0")</f>
        <v>09-129-03.0</v>
      </c>
      <c r="B235" s="5" t="s">
        <v>664</v>
      </c>
      <c r="C235" s="5" t="s">
        <v>41</v>
      </c>
      <c r="D235" s="5" t="s">
        <v>214</v>
      </c>
      <c r="E235" s="5" t="s">
        <v>15</v>
      </c>
      <c r="F235" s="5" t="s">
        <v>16</v>
      </c>
      <c r="G235" s="5" t="s">
        <v>66</v>
      </c>
      <c r="H235" s="5" t="s">
        <v>25</v>
      </c>
      <c r="I235" s="5" t="s">
        <v>1258</v>
      </c>
      <c r="J235" s="5"/>
      <c r="K235" s="5"/>
      <c r="L235" s="5" t="s">
        <v>1267</v>
      </c>
      <c r="M235" s="10">
        <v>9</v>
      </c>
      <c r="N235" s="5" t="s">
        <v>20</v>
      </c>
      <c r="O235" s="5" t="s">
        <v>21</v>
      </c>
    </row>
    <row r="236" spans="1:15" x14ac:dyDescent="0.25">
      <c r="A236" s="2" t="str">
        <f>HYPERLINK("https://nddot-ixmultiasset.biprod.cloud/#/asset/inventory/nbibridges/1903", "09-135-08.0")</f>
        <v>09-135-08.0</v>
      </c>
      <c r="B236" s="3" t="s">
        <v>590</v>
      </c>
      <c r="C236" s="3" t="s">
        <v>41</v>
      </c>
      <c r="D236" s="3" t="s">
        <v>591</v>
      </c>
      <c r="E236" s="3" t="s">
        <v>15</v>
      </c>
      <c r="F236" s="3" t="s">
        <v>16</v>
      </c>
      <c r="G236" s="3" t="s">
        <v>400</v>
      </c>
      <c r="H236" s="3" t="s">
        <v>25</v>
      </c>
      <c r="I236" s="3" t="s">
        <v>1252</v>
      </c>
      <c r="J236" s="3"/>
      <c r="K236" s="3"/>
      <c r="L236" s="3" t="s">
        <v>1267</v>
      </c>
      <c r="M236" s="9">
        <v>9</v>
      </c>
      <c r="N236" s="3" t="s">
        <v>20</v>
      </c>
      <c r="O236" s="3" t="s">
        <v>21</v>
      </c>
    </row>
    <row r="237" spans="1:15" x14ac:dyDescent="0.25">
      <c r="A237" s="2" t="str">
        <f>HYPERLINK("https://nddot-ixmultiasset.biprod.cloud/#/asset/inventory/nbibridges/690", "09-137-17.0")</f>
        <v>09-137-17.0</v>
      </c>
      <c r="B237" s="3" t="s">
        <v>250</v>
      </c>
      <c r="C237" s="3" t="s">
        <v>41</v>
      </c>
      <c r="D237" s="3" t="s">
        <v>86</v>
      </c>
      <c r="E237" s="3" t="s">
        <v>15</v>
      </c>
      <c r="F237" s="3" t="s">
        <v>16</v>
      </c>
      <c r="G237" s="3" t="s">
        <v>251</v>
      </c>
      <c r="H237" s="3" t="s">
        <v>25</v>
      </c>
      <c r="I237" s="3" t="s">
        <v>1275</v>
      </c>
      <c r="J237" s="3"/>
      <c r="K237" s="3"/>
      <c r="L237" s="3" t="s">
        <v>1267</v>
      </c>
      <c r="M237" s="9">
        <v>9</v>
      </c>
      <c r="N237" s="3" t="s">
        <v>20</v>
      </c>
      <c r="O237" s="3" t="s">
        <v>21</v>
      </c>
    </row>
    <row r="238" spans="1:15" x14ac:dyDescent="0.25">
      <c r="A238" s="2" t="str">
        <f>HYPERLINK("https://nddot-ixmultiasset.biprod.cloud/#/asset/inventory/nbibridges/2956", "09-138-17.0")</f>
        <v>09-138-17.0</v>
      </c>
      <c r="B238" s="3" t="s">
        <v>778</v>
      </c>
      <c r="C238" s="3" t="s">
        <v>41</v>
      </c>
      <c r="D238" s="3" t="s">
        <v>86</v>
      </c>
      <c r="E238" s="3" t="s">
        <v>15</v>
      </c>
      <c r="F238" s="3" t="s">
        <v>16</v>
      </c>
      <c r="G238" s="3" t="s">
        <v>181</v>
      </c>
      <c r="H238" s="3" t="s">
        <v>25</v>
      </c>
      <c r="I238" s="3" t="s">
        <v>1252</v>
      </c>
      <c r="J238" s="3"/>
      <c r="K238" s="3"/>
      <c r="L238" s="3" t="s">
        <v>1267</v>
      </c>
      <c r="M238" s="9">
        <v>9</v>
      </c>
      <c r="N238" s="3" t="s">
        <v>20</v>
      </c>
      <c r="O238" s="3" t="s">
        <v>21</v>
      </c>
    </row>
    <row r="239" spans="1:15" x14ac:dyDescent="0.25">
      <c r="A239" s="2" t="str">
        <f>HYPERLINK("https://nddot-ixmultiasset.biprod.cloud/#/asset/inventory/nbibridges/2839", "09-138-18.1")</f>
        <v>09-138-18.1</v>
      </c>
      <c r="B239" s="3" t="s">
        <v>756</v>
      </c>
      <c r="C239" s="3" t="s">
        <v>41</v>
      </c>
      <c r="D239" s="3" t="s">
        <v>757</v>
      </c>
      <c r="E239" s="3" t="s">
        <v>15</v>
      </c>
      <c r="F239" s="3" t="s">
        <v>16</v>
      </c>
      <c r="G239" s="3" t="s">
        <v>433</v>
      </c>
      <c r="H239" s="3" t="s">
        <v>25</v>
      </c>
      <c r="I239" s="3" t="s">
        <v>1252</v>
      </c>
      <c r="J239" s="3"/>
      <c r="K239" s="3"/>
      <c r="L239" s="3" t="s">
        <v>1267</v>
      </c>
      <c r="M239" s="9">
        <v>9</v>
      </c>
      <c r="N239" s="3" t="s">
        <v>20</v>
      </c>
      <c r="O239" s="3" t="s">
        <v>21</v>
      </c>
    </row>
    <row r="240" spans="1:15" x14ac:dyDescent="0.25">
      <c r="A240" s="2" t="str">
        <f>HYPERLINK("https://nddot-ixmultiasset.biprod.cloud/#/asset/inventory/nbibridges/377", "09-138-20.1")</f>
        <v>09-138-20.1</v>
      </c>
      <c r="B240" s="3" t="s">
        <v>182</v>
      </c>
      <c r="C240" s="3" t="s">
        <v>41</v>
      </c>
      <c r="D240" s="3" t="s">
        <v>102</v>
      </c>
      <c r="E240" s="3" t="s">
        <v>15</v>
      </c>
      <c r="F240" s="3" t="s">
        <v>16</v>
      </c>
      <c r="G240" s="3" t="s">
        <v>183</v>
      </c>
      <c r="H240" s="3" t="s">
        <v>25</v>
      </c>
      <c r="I240" s="3" t="s">
        <v>1262</v>
      </c>
      <c r="J240" s="3"/>
      <c r="K240" s="3"/>
      <c r="L240" s="3" t="s">
        <v>1267</v>
      </c>
      <c r="M240" s="9">
        <v>9</v>
      </c>
      <c r="N240" s="3" t="s">
        <v>20</v>
      </c>
      <c r="O240" s="3" t="s">
        <v>21</v>
      </c>
    </row>
    <row r="241" spans="1:15" x14ac:dyDescent="0.25">
      <c r="A241" s="2" t="str">
        <f>HYPERLINK("https://nddot-ixmultiasset.biprod.cloud/#/asset/inventory/nbibridges/797", "09-138-21.0")</f>
        <v>09-138-21.0</v>
      </c>
      <c r="B241" s="3" t="s">
        <v>275</v>
      </c>
      <c r="C241" s="3" t="s">
        <v>41</v>
      </c>
      <c r="D241" s="3" t="s">
        <v>102</v>
      </c>
      <c r="E241" s="3" t="s">
        <v>15</v>
      </c>
      <c r="F241" s="3" t="s">
        <v>16</v>
      </c>
      <c r="G241" s="3" t="s">
        <v>276</v>
      </c>
      <c r="H241" s="3" t="s">
        <v>25</v>
      </c>
      <c r="I241" s="3" t="s">
        <v>1258</v>
      </c>
      <c r="J241" s="3"/>
      <c r="K241" s="3"/>
      <c r="L241" s="3" t="s">
        <v>1267</v>
      </c>
      <c r="M241" s="9">
        <v>9</v>
      </c>
      <c r="N241" s="3" t="s">
        <v>20</v>
      </c>
      <c r="O241" s="3" t="s">
        <v>21</v>
      </c>
    </row>
    <row r="242" spans="1:15" x14ac:dyDescent="0.25">
      <c r="A242" s="4" t="str">
        <f>HYPERLINK("https://nddot-ixmultiasset.biprod.cloud/#/asset/inventory/nbibridges/1908", "09-139-13.1")</f>
        <v>09-139-13.1</v>
      </c>
      <c r="B242" s="5" t="s">
        <v>592</v>
      </c>
      <c r="C242" s="5" t="s">
        <v>41</v>
      </c>
      <c r="D242" s="5" t="s">
        <v>593</v>
      </c>
      <c r="E242" s="5" t="s">
        <v>15</v>
      </c>
      <c r="F242" s="5" t="s">
        <v>16</v>
      </c>
      <c r="G242" s="5" t="s">
        <v>162</v>
      </c>
      <c r="H242" s="5" t="s">
        <v>25</v>
      </c>
      <c r="I242" s="5" t="s">
        <v>1252</v>
      </c>
      <c r="J242" s="5"/>
      <c r="K242" s="5"/>
      <c r="L242" s="5" t="s">
        <v>1267</v>
      </c>
      <c r="M242" s="10">
        <v>9</v>
      </c>
      <c r="N242" s="5" t="s">
        <v>20</v>
      </c>
      <c r="O242" s="5" t="s">
        <v>21</v>
      </c>
    </row>
    <row r="243" spans="1:15" x14ac:dyDescent="0.25">
      <c r="A243" s="2" t="str">
        <f>HYPERLINK("https://nddot-ixmultiasset.biprod.cloud/#/asset/inventory/nbibridges/2019", "09-139-17.0")</f>
        <v>09-139-17.0</v>
      </c>
      <c r="B243" s="3" t="s">
        <v>49</v>
      </c>
      <c r="C243" s="3" t="s">
        <v>41</v>
      </c>
      <c r="D243" s="3" t="s">
        <v>102</v>
      </c>
      <c r="E243" s="3" t="s">
        <v>15</v>
      </c>
      <c r="F243" s="3" t="s">
        <v>16</v>
      </c>
      <c r="G243" s="3" t="s">
        <v>199</v>
      </c>
      <c r="H243" s="3" t="s">
        <v>25</v>
      </c>
      <c r="I243" s="3" t="s">
        <v>1262</v>
      </c>
      <c r="J243" s="3"/>
      <c r="K243" s="3"/>
      <c r="L243" s="3" t="s">
        <v>1267</v>
      </c>
      <c r="M243" s="9">
        <v>9</v>
      </c>
      <c r="N243" s="3" t="s">
        <v>20</v>
      </c>
      <c r="O243" s="3" t="s">
        <v>21</v>
      </c>
    </row>
    <row r="244" spans="1:15" x14ac:dyDescent="0.25">
      <c r="A244" s="2" t="str">
        <f>HYPERLINK("https://nddot-ixmultiasset.biprod.cloud/#/asset/inventory/nbibridges/2915", "09-139-21.0")</f>
        <v>09-139-21.0</v>
      </c>
      <c r="B244" s="3" t="s">
        <v>770</v>
      </c>
      <c r="C244" s="3" t="s">
        <v>41</v>
      </c>
      <c r="D244" s="3" t="s">
        <v>23</v>
      </c>
      <c r="E244" s="3" t="s">
        <v>15</v>
      </c>
      <c r="F244" s="3" t="s">
        <v>16</v>
      </c>
      <c r="G244" s="3" t="s">
        <v>115</v>
      </c>
      <c r="H244" s="3" t="s">
        <v>25</v>
      </c>
      <c r="I244" s="3" t="s">
        <v>1262</v>
      </c>
      <c r="J244" s="3"/>
      <c r="K244" s="3"/>
      <c r="L244" s="3" t="s">
        <v>1267</v>
      </c>
      <c r="M244" s="9">
        <v>9</v>
      </c>
      <c r="N244" s="3" t="s">
        <v>20</v>
      </c>
      <c r="O244" s="3" t="s">
        <v>21</v>
      </c>
    </row>
    <row r="245" spans="1:15" x14ac:dyDescent="0.25">
      <c r="A245" s="4" t="str">
        <f>HYPERLINK("https://nddot-ixmultiasset.biprod.cloud/#/asset/inventory/nbibridges/3022", "09-139-21.1")</f>
        <v>09-139-21.1</v>
      </c>
      <c r="B245" s="5" t="s">
        <v>791</v>
      </c>
      <c r="C245" s="5" t="s">
        <v>41</v>
      </c>
      <c r="D245" s="5" t="s">
        <v>23</v>
      </c>
      <c r="E245" s="5" t="s">
        <v>15</v>
      </c>
      <c r="F245" s="5" t="s">
        <v>16</v>
      </c>
      <c r="G245" s="5" t="s">
        <v>216</v>
      </c>
      <c r="H245" s="5" t="s">
        <v>25</v>
      </c>
      <c r="I245" s="5" t="s">
        <v>1258</v>
      </c>
      <c r="J245" s="5"/>
      <c r="K245" s="5" t="s">
        <v>120</v>
      </c>
      <c r="L245" s="5" t="s">
        <v>1267</v>
      </c>
      <c r="M245" s="10">
        <v>9</v>
      </c>
      <c r="N245" s="5" t="s">
        <v>20</v>
      </c>
      <c r="O245" s="5" t="s">
        <v>21</v>
      </c>
    </row>
    <row r="246" spans="1:15" x14ac:dyDescent="0.25">
      <c r="A246" s="4" t="str">
        <f>HYPERLINK("https://nddot-ixmultiasset.biprod.cloud/#/asset/inventory/nbibridges/3601", "09-140-08.0")</f>
        <v>09-140-08.0</v>
      </c>
      <c r="B246" s="5" t="s">
        <v>909</v>
      </c>
      <c r="C246" s="5" t="s">
        <v>41</v>
      </c>
      <c r="D246" s="5" t="s">
        <v>910</v>
      </c>
      <c r="E246" s="5" t="s">
        <v>15</v>
      </c>
      <c r="F246" s="5" t="s">
        <v>16</v>
      </c>
      <c r="G246" s="5" t="s">
        <v>491</v>
      </c>
      <c r="H246" s="5" t="s">
        <v>25</v>
      </c>
      <c r="I246" s="5" t="s">
        <v>1282</v>
      </c>
      <c r="J246" s="5"/>
      <c r="K246" s="5" t="s">
        <v>19</v>
      </c>
      <c r="L246" s="5" t="s">
        <v>1267</v>
      </c>
      <c r="M246" s="10">
        <v>9</v>
      </c>
      <c r="N246" s="5" t="s">
        <v>20</v>
      </c>
      <c r="O246" s="5" t="s">
        <v>21</v>
      </c>
    </row>
    <row r="247" spans="1:15" x14ac:dyDescent="0.25">
      <c r="A247" s="2" t="str">
        <f>HYPERLINK("https://nddot-ixmultiasset.biprod.cloud/#/asset/inventory/nbibridges/3407", "09-140-18.1")</f>
        <v>09-140-18.1</v>
      </c>
      <c r="B247" s="3" t="s">
        <v>860</v>
      </c>
      <c r="C247" s="3" t="s">
        <v>41</v>
      </c>
      <c r="D247" s="3" t="s">
        <v>23</v>
      </c>
      <c r="E247" s="3" t="s">
        <v>15</v>
      </c>
      <c r="F247" s="3" t="s">
        <v>16</v>
      </c>
      <c r="G247" s="3" t="s">
        <v>31</v>
      </c>
      <c r="H247" s="3" t="s">
        <v>25</v>
      </c>
      <c r="I247" s="3" t="s">
        <v>1282</v>
      </c>
      <c r="J247" s="3"/>
      <c r="K247" s="3"/>
      <c r="L247" s="3" t="s">
        <v>1267</v>
      </c>
      <c r="M247" s="9">
        <v>9</v>
      </c>
      <c r="N247" s="3" t="s">
        <v>20</v>
      </c>
      <c r="O247" s="3" t="s">
        <v>21</v>
      </c>
    </row>
    <row r="248" spans="1:15" x14ac:dyDescent="0.25">
      <c r="A248" s="2" t="str">
        <f>HYPERLINK("https://nddot-ixmultiasset.biprod.cloud/#/asset/inventory/nbibridges/3475", "09-140-19.0")</f>
        <v>09-140-19.0</v>
      </c>
      <c r="B248" s="3" t="s">
        <v>880</v>
      </c>
      <c r="C248" s="3" t="s">
        <v>41</v>
      </c>
      <c r="D248" s="3" t="s">
        <v>23</v>
      </c>
      <c r="E248" s="3" t="s">
        <v>15</v>
      </c>
      <c r="F248" s="3" t="s">
        <v>16</v>
      </c>
      <c r="G248" s="3" t="s">
        <v>864</v>
      </c>
      <c r="H248" s="3" t="s">
        <v>25</v>
      </c>
      <c r="I248" s="3" t="s">
        <v>1252</v>
      </c>
      <c r="J248" s="3"/>
      <c r="K248" s="3"/>
      <c r="L248" s="3" t="s">
        <v>1267</v>
      </c>
      <c r="M248" s="9">
        <v>9</v>
      </c>
      <c r="N248" s="3" t="s">
        <v>20</v>
      </c>
      <c r="O248" s="3" t="s">
        <v>21</v>
      </c>
    </row>
    <row r="249" spans="1:15" x14ac:dyDescent="0.25">
      <c r="A249" s="4" t="str">
        <f>HYPERLINK("https://nddot-ixmultiasset.biprod.cloud/#/asset/inventory/nbibridges/4229", "09-141-01.0")</f>
        <v>09-141-01.0</v>
      </c>
      <c r="B249" s="5" t="s">
        <v>1012</v>
      </c>
      <c r="C249" s="5" t="s">
        <v>41</v>
      </c>
      <c r="D249" s="5" t="s">
        <v>1013</v>
      </c>
      <c r="E249" s="5" t="s">
        <v>1014</v>
      </c>
      <c r="F249" s="5" t="s">
        <v>16</v>
      </c>
      <c r="G249" s="5" t="s">
        <v>378</v>
      </c>
      <c r="H249" s="5" t="s">
        <v>25</v>
      </c>
      <c r="I249" s="5" t="s">
        <v>1252</v>
      </c>
      <c r="J249" s="5"/>
      <c r="K249" s="5"/>
      <c r="L249" s="5" t="s">
        <v>1267</v>
      </c>
      <c r="M249" s="10">
        <v>9</v>
      </c>
      <c r="N249" s="5" t="s">
        <v>20</v>
      </c>
      <c r="O249" s="5" t="s">
        <v>21</v>
      </c>
    </row>
    <row r="250" spans="1:15" x14ac:dyDescent="0.25">
      <c r="A250" s="2" t="str">
        <f>HYPERLINK("https://nddot-ixmultiasset.biprod.cloud/#/asset/inventory/nbibridges/4077", "09-141-04.0")</f>
        <v>09-141-04.0</v>
      </c>
      <c r="B250" s="3" t="s">
        <v>994</v>
      </c>
      <c r="C250" s="3" t="s">
        <v>41</v>
      </c>
      <c r="D250" s="3" t="s">
        <v>995</v>
      </c>
      <c r="E250" s="3" t="s">
        <v>15</v>
      </c>
      <c r="F250" s="3" t="s">
        <v>16</v>
      </c>
      <c r="G250" s="3" t="s">
        <v>24</v>
      </c>
      <c r="H250" s="3" t="s">
        <v>25</v>
      </c>
      <c r="I250" s="3" t="s">
        <v>1282</v>
      </c>
      <c r="J250" s="3"/>
      <c r="K250" s="3" t="s">
        <v>19</v>
      </c>
      <c r="L250" s="3" t="s">
        <v>1267</v>
      </c>
      <c r="M250" s="9">
        <v>9</v>
      </c>
      <c r="N250" s="3" t="s">
        <v>20</v>
      </c>
      <c r="O250" s="3" t="s">
        <v>21</v>
      </c>
    </row>
    <row r="251" spans="1:15" x14ac:dyDescent="0.25">
      <c r="A251" s="4" t="str">
        <f>HYPERLINK("https://nddot-ixmultiasset.biprod.cloud/#/asset/inventory/nbibridges/4262", "09-141-07.0")</f>
        <v>09-141-07.0</v>
      </c>
      <c r="B251" s="5" t="s">
        <v>1018</v>
      </c>
      <c r="C251" s="5" t="s">
        <v>41</v>
      </c>
      <c r="D251" s="5" t="s">
        <v>1019</v>
      </c>
      <c r="E251" s="5" t="s">
        <v>15</v>
      </c>
      <c r="F251" s="5" t="s">
        <v>16</v>
      </c>
      <c r="G251" s="5" t="s">
        <v>272</v>
      </c>
      <c r="H251" s="5" t="s">
        <v>25</v>
      </c>
      <c r="I251" s="5" t="s">
        <v>1252</v>
      </c>
      <c r="J251" s="5"/>
      <c r="K251" s="5"/>
      <c r="L251" s="5" t="s">
        <v>1267</v>
      </c>
      <c r="M251" s="10">
        <v>9</v>
      </c>
      <c r="N251" s="5" t="s">
        <v>20</v>
      </c>
      <c r="O251" s="5" t="s">
        <v>21</v>
      </c>
    </row>
    <row r="252" spans="1:15" x14ac:dyDescent="0.25">
      <c r="A252" s="4" t="str">
        <f>HYPERLINK("https://nddot-ixmultiasset.biprod.cloud/#/asset/inventory/nbibridges/1505", "09-142-10.0")</f>
        <v>09-142-10.0</v>
      </c>
      <c r="B252" s="5" t="s">
        <v>467</v>
      </c>
      <c r="C252" s="5" t="s">
        <v>41</v>
      </c>
      <c r="D252" s="5" t="s">
        <v>306</v>
      </c>
      <c r="E252" s="5" t="s">
        <v>15</v>
      </c>
      <c r="F252" s="5" t="s">
        <v>16</v>
      </c>
      <c r="G252" s="5" t="s">
        <v>468</v>
      </c>
      <c r="H252" s="5" t="s">
        <v>18</v>
      </c>
      <c r="I252" s="5" t="s">
        <v>1274</v>
      </c>
      <c r="J252" s="5" t="s">
        <v>469</v>
      </c>
      <c r="K252" s="5"/>
      <c r="L252" s="5" t="s">
        <v>1259</v>
      </c>
      <c r="M252" s="10">
        <v>9</v>
      </c>
      <c r="N252" s="5" t="s">
        <v>121</v>
      </c>
      <c r="O252" s="5" t="s">
        <v>74</v>
      </c>
    </row>
    <row r="253" spans="1:15" x14ac:dyDescent="0.25">
      <c r="A253" s="4" t="str">
        <f>HYPERLINK("https://nddot-ixmultiasset.biprod.cloud/#/asset/inventory/nbibridges/1116", "39-126-04.0")</f>
        <v>39-126-04.0</v>
      </c>
      <c r="B253" s="5" t="s">
        <v>369</v>
      </c>
      <c r="C253" s="5" t="s">
        <v>13</v>
      </c>
      <c r="D253" s="5" t="s">
        <v>306</v>
      </c>
      <c r="E253" s="5" t="s">
        <v>15</v>
      </c>
      <c r="F253" s="5" t="s">
        <v>16</v>
      </c>
      <c r="G253" s="5" t="s">
        <v>226</v>
      </c>
      <c r="H253" s="5" t="s">
        <v>25</v>
      </c>
      <c r="I253" s="5" t="s">
        <v>1258</v>
      </c>
      <c r="J253" s="5" t="s">
        <v>370</v>
      </c>
      <c r="K253" s="5" t="s">
        <v>202</v>
      </c>
      <c r="L253" s="5" t="s">
        <v>1267</v>
      </c>
      <c r="M253" s="10">
        <v>9</v>
      </c>
      <c r="N253" s="5" t="s">
        <v>20</v>
      </c>
      <c r="O253" s="5" t="s">
        <v>21</v>
      </c>
    </row>
    <row r="254" spans="1:15" x14ac:dyDescent="0.25">
      <c r="A254" s="4" t="str">
        <f>HYPERLINK("https://nddot-ixmultiasset.biprod.cloud/#/asset/inventory/nbibridges/4292", "39-127-13.0")</f>
        <v>39-127-13.0</v>
      </c>
      <c r="B254" s="5" t="s">
        <v>1024</v>
      </c>
      <c r="C254" s="5" t="s">
        <v>13</v>
      </c>
      <c r="D254" s="5" t="s">
        <v>306</v>
      </c>
      <c r="E254" s="5" t="s">
        <v>15</v>
      </c>
      <c r="F254" s="5" t="s">
        <v>16</v>
      </c>
      <c r="G254" s="5" t="s">
        <v>355</v>
      </c>
      <c r="H254" s="5" t="s">
        <v>25</v>
      </c>
      <c r="I254" s="5" t="s">
        <v>1258</v>
      </c>
      <c r="J254" s="5" t="s">
        <v>1025</v>
      </c>
      <c r="K254" s="5"/>
      <c r="L254" s="5" t="s">
        <v>1267</v>
      </c>
      <c r="M254" s="10">
        <v>9</v>
      </c>
      <c r="N254" s="5" t="s">
        <v>20</v>
      </c>
      <c r="O254" s="5" t="s">
        <v>21</v>
      </c>
    </row>
    <row r="255" spans="1:15" x14ac:dyDescent="0.25">
      <c r="A255" s="4" t="str">
        <f>HYPERLINK("https://nddot-ixmultiasset.biprod.cloud/#/asset/inventory/nbibridges/4601", "39-127-31.0")</f>
        <v>39-127-31.0</v>
      </c>
      <c r="B255" s="5" t="s">
        <v>1086</v>
      </c>
      <c r="C255" s="5" t="s">
        <v>13</v>
      </c>
      <c r="D255" s="5" t="s">
        <v>14</v>
      </c>
      <c r="E255" s="5" t="s">
        <v>15</v>
      </c>
      <c r="F255" s="5" t="s">
        <v>16</v>
      </c>
      <c r="G255" s="5" t="s">
        <v>1087</v>
      </c>
      <c r="H255" s="5" t="s">
        <v>18</v>
      </c>
      <c r="I255" s="5" t="s">
        <v>1274</v>
      </c>
      <c r="J255" s="5"/>
      <c r="K255" s="5" t="s">
        <v>19</v>
      </c>
      <c r="L255" s="5" t="s">
        <v>1267</v>
      </c>
      <c r="M255" s="10">
        <v>9</v>
      </c>
      <c r="N255" s="5" t="s">
        <v>20</v>
      </c>
      <c r="O255" s="5" t="s">
        <v>74</v>
      </c>
    </row>
    <row r="256" spans="1:15" x14ac:dyDescent="0.25">
      <c r="A256" s="4" t="str">
        <f>HYPERLINK("https://nddot-ixmultiasset.biprod.cloud/#/asset/inventory/nbibridges/1926", "49-101-09.0")</f>
        <v>49-101-09.0</v>
      </c>
      <c r="B256" s="5" t="s">
        <v>594</v>
      </c>
      <c r="C256" s="5" t="s">
        <v>117</v>
      </c>
      <c r="D256" s="5" t="s">
        <v>167</v>
      </c>
      <c r="E256" s="5" t="s">
        <v>15</v>
      </c>
      <c r="F256" s="5" t="s">
        <v>16</v>
      </c>
      <c r="G256" s="5" t="s">
        <v>76</v>
      </c>
      <c r="H256" s="5" t="s">
        <v>18</v>
      </c>
      <c r="I256" s="5" t="s">
        <v>1258</v>
      </c>
      <c r="J256" s="5"/>
      <c r="K256" s="5" t="s">
        <v>19</v>
      </c>
      <c r="L256" s="5" t="s">
        <v>1259</v>
      </c>
      <c r="M256" s="10">
        <v>9</v>
      </c>
      <c r="N256" s="5" t="s">
        <v>121</v>
      </c>
      <c r="O256" s="5" t="s">
        <v>21</v>
      </c>
    </row>
    <row r="257" spans="1:15" x14ac:dyDescent="0.25">
      <c r="A257" s="2" t="str">
        <f>HYPERLINK("https://nddot-ixmultiasset.biprod.cloud/#/asset/inventory/nbibridges/2405", "49-101-11.0")</f>
        <v>49-101-11.0</v>
      </c>
      <c r="B257" s="3" t="s">
        <v>680</v>
      </c>
      <c r="C257" s="3" t="s">
        <v>117</v>
      </c>
      <c r="D257" s="3" t="s">
        <v>118</v>
      </c>
      <c r="E257" s="3" t="s">
        <v>15</v>
      </c>
      <c r="F257" s="3" t="s">
        <v>16</v>
      </c>
      <c r="G257" s="3" t="s">
        <v>216</v>
      </c>
      <c r="H257" s="3" t="s">
        <v>18</v>
      </c>
      <c r="I257" s="3" t="s">
        <v>1258</v>
      </c>
      <c r="J257" s="3"/>
      <c r="K257" s="3" t="s">
        <v>19</v>
      </c>
      <c r="L257" s="3" t="s">
        <v>1259</v>
      </c>
      <c r="M257" s="9">
        <v>9</v>
      </c>
      <c r="N257" s="3" t="s">
        <v>121</v>
      </c>
      <c r="O257" s="3" t="s">
        <v>21</v>
      </c>
    </row>
    <row r="258" spans="1:15" x14ac:dyDescent="0.25">
      <c r="A258" s="4" t="str">
        <f>HYPERLINK("https://nddot-ixmultiasset.biprod.cloud/#/asset/inventory/nbibridges/240", "49-101-11.1")</f>
        <v>49-101-11.1</v>
      </c>
      <c r="B258" s="5" t="s">
        <v>116</v>
      </c>
      <c r="C258" s="5" t="s">
        <v>117</v>
      </c>
      <c r="D258" s="5" t="s">
        <v>118</v>
      </c>
      <c r="E258" s="5" t="s">
        <v>15</v>
      </c>
      <c r="F258" s="5" t="s">
        <v>16</v>
      </c>
      <c r="G258" s="5" t="s">
        <v>119</v>
      </c>
      <c r="H258" s="5" t="s">
        <v>18</v>
      </c>
      <c r="I258" s="5" t="s">
        <v>1258</v>
      </c>
      <c r="J258" s="5"/>
      <c r="K258" s="5" t="s">
        <v>120</v>
      </c>
      <c r="L258" s="5" t="s">
        <v>1259</v>
      </c>
      <c r="M258" s="10">
        <v>9</v>
      </c>
      <c r="N258" s="5" t="s">
        <v>121</v>
      </c>
      <c r="O258" s="5" t="s">
        <v>21</v>
      </c>
    </row>
    <row r="259" spans="1:15" x14ac:dyDescent="0.25">
      <c r="A259" s="4" t="str">
        <f>HYPERLINK("https://nddot-ixmultiasset.biprod.cloud/#/asset/inventory/nbibridges/416", "49-104-04.0")</f>
        <v>49-104-04.0</v>
      </c>
      <c r="B259" s="5" t="s">
        <v>188</v>
      </c>
      <c r="C259" s="5" t="s">
        <v>117</v>
      </c>
      <c r="D259" s="5" t="s">
        <v>158</v>
      </c>
      <c r="E259" s="5" t="s">
        <v>15</v>
      </c>
      <c r="F259" s="5" t="s">
        <v>16</v>
      </c>
      <c r="G259" s="5" t="s">
        <v>31</v>
      </c>
      <c r="H259" s="5" t="s">
        <v>25</v>
      </c>
      <c r="I259" s="5" t="s">
        <v>1276</v>
      </c>
      <c r="J259" s="5"/>
      <c r="K259" s="5" t="s">
        <v>19</v>
      </c>
      <c r="L259" s="5" t="s">
        <v>1259</v>
      </c>
      <c r="M259" s="10">
        <v>9</v>
      </c>
      <c r="N259" s="5" t="s">
        <v>121</v>
      </c>
      <c r="O259" s="5" t="s">
        <v>21</v>
      </c>
    </row>
    <row r="260" spans="1:15" x14ac:dyDescent="0.25">
      <c r="A260" s="2" t="str">
        <f>HYPERLINK("https://nddot-ixmultiasset.biprod.cloud/#/asset/inventory/nbibridges/1364", "49-105-23.1")</f>
        <v>49-105-23.1</v>
      </c>
      <c r="B260" s="3" t="s">
        <v>435</v>
      </c>
      <c r="C260" s="3" t="s">
        <v>117</v>
      </c>
      <c r="D260" s="3" t="s">
        <v>436</v>
      </c>
      <c r="E260" s="3" t="s">
        <v>15</v>
      </c>
      <c r="F260" s="3" t="s">
        <v>16</v>
      </c>
      <c r="G260" s="3" t="s">
        <v>93</v>
      </c>
      <c r="H260" s="3" t="s">
        <v>18</v>
      </c>
      <c r="I260" s="3" t="s">
        <v>1258</v>
      </c>
      <c r="J260" s="3"/>
      <c r="K260" s="3" t="s">
        <v>19</v>
      </c>
      <c r="L260" s="3" t="s">
        <v>1267</v>
      </c>
      <c r="M260" s="9">
        <v>9</v>
      </c>
      <c r="N260" s="3" t="s">
        <v>20</v>
      </c>
      <c r="O260" s="3" t="s">
        <v>21</v>
      </c>
    </row>
    <row r="261" spans="1:15" x14ac:dyDescent="0.25">
      <c r="A261" s="2" t="str">
        <f>HYPERLINK("https://nddot-ixmultiasset.biprod.cloud/#/asset/inventory/nbibridges/2383", "49-106-08.0")</f>
        <v>49-106-08.0</v>
      </c>
      <c r="B261" s="3" t="s">
        <v>674</v>
      </c>
      <c r="C261" s="3" t="s">
        <v>117</v>
      </c>
      <c r="D261" s="3" t="s">
        <v>158</v>
      </c>
      <c r="E261" s="3" t="s">
        <v>15</v>
      </c>
      <c r="F261" s="3" t="s">
        <v>16</v>
      </c>
      <c r="G261" s="3" t="s">
        <v>400</v>
      </c>
      <c r="H261" s="3" t="s">
        <v>18</v>
      </c>
      <c r="I261" s="3" t="s">
        <v>1258</v>
      </c>
      <c r="J261" s="3"/>
      <c r="K261" s="3" t="s">
        <v>120</v>
      </c>
      <c r="L261" s="3" t="s">
        <v>1259</v>
      </c>
      <c r="M261" s="9">
        <v>9</v>
      </c>
      <c r="N261" s="3" t="s">
        <v>121</v>
      </c>
      <c r="O261" s="3" t="s">
        <v>21</v>
      </c>
    </row>
    <row r="262" spans="1:15" x14ac:dyDescent="0.25">
      <c r="A262" s="2" t="str">
        <f>HYPERLINK("https://nddot-ixmultiasset.biprod.cloud/#/asset/inventory/nbibridges/5134", "49-106-16.1")</f>
        <v>49-106-16.1</v>
      </c>
      <c r="B262" s="3" t="s">
        <v>1191</v>
      </c>
      <c r="C262" s="3" t="s">
        <v>117</v>
      </c>
      <c r="D262" s="3" t="s">
        <v>1192</v>
      </c>
      <c r="E262" s="3" t="s">
        <v>1193</v>
      </c>
      <c r="F262" s="3" t="s">
        <v>16</v>
      </c>
      <c r="G262" s="3" t="s">
        <v>313</v>
      </c>
      <c r="H262" s="3" t="s">
        <v>25</v>
      </c>
      <c r="I262" s="3" t="s">
        <v>1252</v>
      </c>
      <c r="J262" s="3"/>
      <c r="K262" s="3"/>
      <c r="L262" s="3" t="s">
        <v>1267</v>
      </c>
      <c r="M262" s="9">
        <v>9</v>
      </c>
      <c r="N262" s="3" t="s">
        <v>20</v>
      </c>
      <c r="O262" s="3" t="s">
        <v>21</v>
      </c>
    </row>
    <row r="263" spans="1:15" x14ac:dyDescent="0.25">
      <c r="A263" s="4" t="str">
        <f>HYPERLINK("https://nddot-ixmultiasset.biprod.cloud/#/asset/inventory/nbibridges/2297", "49-107-24.0")</f>
        <v>49-107-24.0</v>
      </c>
      <c r="B263" s="5" t="s">
        <v>655</v>
      </c>
      <c r="C263" s="5" t="s">
        <v>117</v>
      </c>
      <c r="D263" s="5" t="s">
        <v>214</v>
      </c>
      <c r="E263" s="5" t="s">
        <v>15</v>
      </c>
      <c r="F263" s="5" t="s">
        <v>16</v>
      </c>
      <c r="G263" s="5" t="s">
        <v>258</v>
      </c>
      <c r="H263" s="5" t="s">
        <v>18</v>
      </c>
      <c r="I263" s="5" t="s">
        <v>1258</v>
      </c>
      <c r="J263" s="5"/>
      <c r="K263" s="5" t="s">
        <v>19</v>
      </c>
      <c r="L263" s="5" t="s">
        <v>1267</v>
      </c>
      <c r="M263" s="10">
        <v>9</v>
      </c>
      <c r="N263" s="5" t="s">
        <v>20</v>
      </c>
      <c r="O263" s="5" t="s">
        <v>21</v>
      </c>
    </row>
    <row r="264" spans="1:15" x14ac:dyDescent="0.25">
      <c r="A264" s="2" t="str">
        <f>HYPERLINK("https://nddot-ixmultiasset.biprod.cloud/#/asset/inventory/nbibridges/245", "49-108-17.0")</f>
        <v>49-108-17.0</v>
      </c>
      <c r="B264" s="3" t="s">
        <v>122</v>
      </c>
      <c r="C264" s="3" t="s">
        <v>117</v>
      </c>
      <c r="D264" s="3" t="s">
        <v>123</v>
      </c>
      <c r="E264" s="3" t="s">
        <v>15</v>
      </c>
      <c r="F264" s="3" t="s">
        <v>16</v>
      </c>
      <c r="G264" s="3" t="s">
        <v>124</v>
      </c>
      <c r="H264" s="3" t="s">
        <v>18</v>
      </c>
      <c r="I264" s="3" t="s">
        <v>1258</v>
      </c>
      <c r="J264" s="3"/>
      <c r="K264" s="3" t="s">
        <v>19</v>
      </c>
      <c r="L264" s="3" t="s">
        <v>1259</v>
      </c>
      <c r="M264" s="9">
        <v>9</v>
      </c>
      <c r="N264" s="3" t="s">
        <v>121</v>
      </c>
      <c r="O264" s="3" t="s">
        <v>21</v>
      </c>
    </row>
    <row r="265" spans="1:15" x14ac:dyDescent="0.25">
      <c r="A265" s="4" t="str">
        <f>HYPERLINK("https://nddot-ixmultiasset.biprod.cloud/#/asset/inventory/nbibridges/954", "49-111-17.0")</f>
        <v>49-111-17.0</v>
      </c>
      <c r="B265" s="5" t="s">
        <v>328</v>
      </c>
      <c r="C265" s="5" t="s">
        <v>117</v>
      </c>
      <c r="D265" s="5" t="s">
        <v>123</v>
      </c>
      <c r="E265" s="5" t="s">
        <v>15</v>
      </c>
      <c r="F265" s="5" t="s">
        <v>16</v>
      </c>
      <c r="G265" s="5" t="s">
        <v>216</v>
      </c>
      <c r="H265" s="5" t="s">
        <v>18</v>
      </c>
      <c r="I265" s="5" t="s">
        <v>1258</v>
      </c>
      <c r="J265" s="5"/>
      <c r="K265" s="5" t="s">
        <v>19</v>
      </c>
      <c r="L265" s="5" t="s">
        <v>1259</v>
      </c>
      <c r="M265" s="10">
        <v>9</v>
      </c>
      <c r="N265" s="5" t="s">
        <v>121</v>
      </c>
      <c r="O265" s="5" t="s">
        <v>21</v>
      </c>
    </row>
    <row r="266" spans="1:15" x14ac:dyDescent="0.25">
      <c r="A266" s="4" t="str">
        <f>HYPERLINK("https://nddot-ixmultiasset.biprod.cloud/#/asset/inventory/nbibridges/2335", "49-112-16.0")</f>
        <v>49-112-16.0</v>
      </c>
      <c r="B266" s="5" t="s">
        <v>661</v>
      </c>
      <c r="C266" s="5" t="s">
        <v>117</v>
      </c>
      <c r="D266" s="5" t="s">
        <v>662</v>
      </c>
      <c r="E266" s="5" t="s">
        <v>15</v>
      </c>
      <c r="F266" s="5" t="s">
        <v>16</v>
      </c>
      <c r="G266" s="5" t="s">
        <v>195</v>
      </c>
      <c r="H266" s="5" t="s">
        <v>18</v>
      </c>
      <c r="I266" s="5" t="s">
        <v>1258</v>
      </c>
      <c r="J266" s="5"/>
      <c r="K266" s="5" t="s">
        <v>19</v>
      </c>
      <c r="L266" s="5" t="s">
        <v>1259</v>
      </c>
      <c r="M266" s="10">
        <v>9</v>
      </c>
      <c r="N266" s="5" t="s">
        <v>121</v>
      </c>
      <c r="O266" s="5" t="s">
        <v>21</v>
      </c>
    </row>
    <row r="267" spans="1:15" x14ac:dyDescent="0.25">
      <c r="A267" s="4" t="str">
        <f>HYPERLINK("https://nddot-ixmultiasset.biprod.cloud/#/asset/inventory/nbibridges/2763", "49-112-21.0")</f>
        <v>49-112-21.0</v>
      </c>
      <c r="B267" s="5" t="s">
        <v>743</v>
      </c>
      <c r="C267" s="5" t="s">
        <v>117</v>
      </c>
      <c r="D267" s="5" t="s">
        <v>151</v>
      </c>
      <c r="E267" s="5" t="s">
        <v>15</v>
      </c>
      <c r="F267" s="5" t="s">
        <v>16</v>
      </c>
      <c r="G267" s="5" t="s">
        <v>744</v>
      </c>
      <c r="H267" s="5" t="s">
        <v>18</v>
      </c>
      <c r="I267" s="5" t="s">
        <v>1258</v>
      </c>
      <c r="J267" s="5"/>
      <c r="K267" s="5" t="s">
        <v>19</v>
      </c>
      <c r="L267" s="5" t="s">
        <v>1267</v>
      </c>
      <c r="M267" s="10">
        <v>9</v>
      </c>
      <c r="N267" s="5" t="s">
        <v>20</v>
      </c>
      <c r="O267" s="5" t="s">
        <v>21</v>
      </c>
    </row>
    <row r="268" spans="1:15" x14ac:dyDescent="0.25">
      <c r="A268" s="2" t="str">
        <f>HYPERLINK("https://nddot-ixmultiasset.biprod.cloud/#/asset/inventory/nbibridges/4121", "49-113-15.1")</f>
        <v>49-113-15.1</v>
      </c>
      <c r="B268" s="3" t="s">
        <v>1001</v>
      </c>
      <c r="C268" s="3" t="s">
        <v>117</v>
      </c>
      <c r="D268" s="3" t="s">
        <v>167</v>
      </c>
      <c r="E268" s="3" t="s">
        <v>15</v>
      </c>
      <c r="F268" s="3" t="s">
        <v>16</v>
      </c>
      <c r="G268" s="3" t="s">
        <v>488</v>
      </c>
      <c r="H268" s="3" t="s">
        <v>18</v>
      </c>
      <c r="I268" s="3" t="s">
        <v>1274</v>
      </c>
      <c r="J268" s="3"/>
      <c r="K268" s="3" t="s">
        <v>19</v>
      </c>
      <c r="L268" s="3" t="s">
        <v>1259</v>
      </c>
      <c r="M268" s="9">
        <v>9</v>
      </c>
      <c r="N268" s="3" t="s">
        <v>121</v>
      </c>
      <c r="O268" s="3" t="s">
        <v>74</v>
      </c>
    </row>
    <row r="269" spans="1:15" x14ac:dyDescent="0.25">
      <c r="A269" s="2" t="str">
        <f>HYPERLINK("https://nddot-ixmultiasset.biprod.cloud/#/asset/inventory/nbibridges/4554", "49-113-21.0")</f>
        <v>49-113-21.0</v>
      </c>
      <c r="B269" s="3" t="s">
        <v>1073</v>
      </c>
      <c r="C269" s="3" t="s">
        <v>117</v>
      </c>
      <c r="D269" s="3" t="s">
        <v>151</v>
      </c>
      <c r="E269" s="3" t="s">
        <v>15</v>
      </c>
      <c r="F269" s="3" t="s">
        <v>16</v>
      </c>
      <c r="G269" s="3" t="s">
        <v>216</v>
      </c>
      <c r="H269" s="3" t="s">
        <v>18</v>
      </c>
      <c r="I269" s="3" t="s">
        <v>1258</v>
      </c>
      <c r="J269" s="3"/>
      <c r="K269" s="3" t="s">
        <v>19</v>
      </c>
      <c r="L269" s="3" t="s">
        <v>1267</v>
      </c>
      <c r="M269" s="9">
        <v>9</v>
      </c>
      <c r="N269" s="3" t="s">
        <v>20</v>
      </c>
      <c r="O269" s="3" t="s">
        <v>21</v>
      </c>
    </row>
    <row r="270" spans="1:15" x14ac:dyDescent="0.25">
      <c r="A270" s="4" t="str">
        <f>HYPERLINK("https://nddot-ixmultiasset.biprod.cloud/#/asset/inventory/nbibridges/568", "49-114-16.1")</f>
        <v>49-114-16.1</v>
      </c>
      <c r="B270" s="5" t="s">
        <v>227</v>
      </c>
      <c r="C270" s="5" t="s">
        <v>117</v>
      </c>
      <c r="D270" s="5" t="s">
        <v>167</v>
      </c>
      <c r="E270" s="5" t="s">
        <v>15</v>
      </c>
      <c r="F270" s="5" t="s">
        <v>16</v>
      </c>
      <c r="G270" s="5" t="s">
        <v>207</v>
      </c>
      <c r="H270" s="5" t="s">
        <v>25</v>
      </c>
      <c r="I270" s="5" t="s">
        <v>1262</v>
      </c>
      <c r="J270" s="5"/>
      <c r="K270" s="5"/>
      <c r="L270" s="5" t="s">
        <v>1267</v>
      </c>
      <c r="M270" s="10">
        <v>9</v>
      </c>
      <c r="N270" s="5" t="s">
        <v>20</v>
      </c>
      <c r="O270" s="5" t="s">
        <v>21</v>
      </c>
    </row>
    <row r="271" spans="1:15" x14ac:dyDescent="0.25">
      <c r="A271" s="2" t="str">
        <f>HYPERLINK("https://nddot-ixmultiasset.biprod.cloud/#/asset/inventory/nbibridges/297", "49-114-19.1")</f>
        <v>49-114-19.1</v>
      </c>
      <c r="B271" s="3" t="s">
        <v>150</v>
      </c>
      <c r="C271" s="3" t="s">
        <v>117</v>
      </c>
      <c r="D271" s="3" t="s">
        <v>151</v>
      </c>
      <c r="E271" s="3" t="s">
        <v>15</v>
      </c>
      <c r="F271" s="3" t="s">
        <v>16</v>
      </c>
      <c r="G271" s="3" t="s">
        <v>152</v>
      </c>
      <c r="H271" s="3" t="s">
        <v>25</v>
      </c>
      <c r="I271" s="3" t="s">
        <v>1252</v>
      </c>
      <c r="J271" s="3"/>
      <c r="K271" s="3"/>
      <c r="L271" s="3" t="s">
        <v>1267</v>
      </c>
      <c r="M271" s="9">
        <v>9</v>
      </c>
      <c r="N271" s="3" t="s">
        <v>20</v>
      </c>
      <c r="O271" s="3" t="s">
        <v>21</v>
      </c>
    </row>
    <row r="272" spans="1:15" x14ac:dyDescent="0.25">
      <c r="A272" s="4" t="str">
        <f>HYPERLINK("https://nddot-ixmultiasset.biprod.cloud/#/asset/inventory/nbibridges/1744", "49-115-20.0")</f>
        <v>49-115-20.0</v>
      </c>
      <c r="B272" s="5" t="s">
        <v>539</v>
      </c>
      <c r="C272" s="5" t="s">
        <v>117</v>
      </c>
      <c r="D272" s="5" t="s">
        <v>193</v>
      </c>
      <c r="E272" s="5" t="s">
        <v>15</v>
      </c>
      <c r="F272" s="5" t="s">
        <v>16</v>
      </c>
      <c r="G272" s="5" t="s">
        <v>540</v>
      </c>
      <c r="H272" s="5" t="s">
        <v>18</v>
      </c>
      <c r="I272" s="5" t="s">
        <v>1258</v>
      </c>
      <c r="J272" s="5"/>
      <c r="K272" s="5" t="s">
        <v>19</v>
      </c>
      <c r="L272" s="5" t="s">
        <v>1267</v>
      </c>
      <c r="M272" s="10">
        <v>9</v>
      </c>
      <c r="N272" s="5" t="s">
        <v>20</v>
      </c>
      <c r="O272" s="5" t="s">
        <v>21</v>
      </c>
    </row>
    <row r="273" spans="1:15" x14ac:dyDescent="0.25">
      <c r="A273" s="2" t="str">
        <f>HYPERLINK("https://nddot-ixmultiasset.biprod.cloud/#/asset/inventory/nbibridges/1882", "49-115-21.0")</f>
        <v>49-115-21.0</v>
      </c>
      <c r="B273" s="3" t="s">
        <v>588</v>
      </c>
      <c r="C273" s="3" t="s">
        <v>117</v>
      </c>
      <c r="D273" s="3" t="s">
        <v>193</v>
      </c>
      <c r="E273" s="3" t="s">
        <v>15</v>
      </c>
      <c r="F273" s="3" t="s">
        <v>16</v>
      </c>
      <c r="G273" s="3" t="s">
        <v>433</v>
      </c>
      <c r="H273" s="3" t="s">
        <v>25</v>
      </c>
      <c r="I273" s="3" t="s">
        <v>1262</v>
      </c>
      <c r="J273" s="3"/>
      <c r="K273" s="3"/>
      <c r="L273" s="3" t="s">
        <v>1267</v>
      </c>
      <c r="M273" s="9">
        <v>9</v>
      </c>
      <c r="N273" s="3" t="s">
        <v>20</v>
      </c>
      <c r="O273" s="3" t="s">
        <v>21</v>
      </c>
    </row>
    <row r="274" spans="1:15" x14ac:dyDescent="0.25">
      <c r="A274" s="4" t="str">
        <f>HYPERLINK("https://nddot-ixmultiasset.biprod.cloud/#/asset/inventory/nbibridges/2865", "49-116-30.0")</f>
        <v>49-116-30.0</v>
      </c>
      <c r="B274" s="5" t="s">
        <v>760</v>
      </c>
      <c r="C274" s="5" t="s">
        <v>117</v>
      </c>
      <c r="D274" s="5" t="s">
        <v>761</v>
      </c>
      <c r="E274" s="5" t="s">
        <v>15</v>
      </c>
      <c r="F274" s="5" t="s">
        <v>16</v>
      </c>
      <c r="G274" s="5" t="s">
        <v>76</v>
      </c>
      <c r="H274" s="5" t="s">
        <v>18</v>
      </c>
      <c r="I274" s="5" t="s">
        <v>1258</v>
      </c>
      <c r="J274" s="5"/>
      <c r="K274" s="5" t="s">
        <v>19</v>
      </c>
      <c r="L274" s="5" t="s">
        <v>1267</v>
      </c>
      <c r="M274" s="10">
        <v>9</v>
      </c>
      <c r="N274" s="5" t="s">
        <v>20</v>
      </c>
      <c r="O274" s="5" t="s">
        <v>21</v>
      </c>
    </row>
    <row r="275" spans="1:15" x14ac:dyDescent="0.25">
      <c r="A275" s="4" t="str">
        <f>HYPERLINK("https://nddot-ixmultiasset.biprod.cloud/#/asset/inventory/nbibridges/3506", "49-118-28.0")</f>
        <v>49-118-28.0</v>
      </c>
      <c r="B275" s="5" t="s">
        <v>887</v>
      </c>
      <c r="C275" s="5" t="s">
        <v>117</v>
      </c>
      <c r="D275" s="5" t="s">
        <v>214</v>
      </c>
      <c r="E275" s="5" t="s">
        <v>15</v>
      </c>
      <c r="F275" s="5" t="s">
        <v>16</v>
      </c>
      <c r="G275" s="5" t="s">
        <v>238</v>
      </c>
      <c r="H275" s="5" t="s">
        <v>25</v>
      </c>
      <c r="I275" s="5" t="s">
        <v>1252</v>
      </c>
      <c r="J275" s="5"/>
      <c r="K275" s="5"/>
      <c r="L275" s="5" t="s">
        <v>1267</v>
      </c>
      <c r="M275" s="10">
        <v>9</v>
      </c>
      <c r="N275" s="5" t="s">
        <v>20</v>
      </c>
      <c r="O275" s="5" t="s">
        <v>21</v>
      </c>
    </row>
    <row r="276" spans="1:15" x14ac:dyDescent="0.25">
      <c r="A276" s="2" t="str">
        <f>HYPERLINK("https://nddot-ixmultiasset.biprod.cloud/#/asset/inventory/nbibridges/4206", "49-118-30.0")</f>
        <v>49-118-30.0</v>
      </c>
      <c r="B276" s="3" t="s">
        <v>1011</v>
      </c>
      <c r="C276" s="3" t="s">
        <v>117</v>
      </c>
      <c r="D276" s="3" t="s">
        <v>214</v>
      </c>
      <c r="E276" s="3" t="s">
        <v>15</v>
      </c>
      <c r="F276" s="3" t="s">
        <v>16</v>
      </c>
      <c r="G276" s="3" t="s">
        <v>181</v>
      </c>
      <c r="H276" s="3" t="s">
        <v>25</v>
      </c>
      <c r="I276" s="3" t="s">
        <v>1282</v>
      </c>
      <c r="J276" s="3"/>
      <c r="K276" s="3" t="s">
        <v>19</v>
      </c>
      <c r="L276" s="3" t="s">
        <v>1259</v>
      </c>
      <c r="M276" s="9">
        <v>9</v>
      </c>
      <c r="N276" s="3" t="s">
        <v>121</v>
      </c>
      <c r="O276" s="3" t="s">
        <v>21</v>
      </c>
    </row>
    <row r="277" spans="1:15" x14ac:dyDescent="0.25">
      <c r="A277" s="2" t="str">
        <f>HYPERLINK("https://nddot-ixmultiasset.biprod.cloud/#/asset/inventory/nbibridges/3734", "49-119-29.0")</f>
        <v>49-119-29.0</v>
      </c>
      <c r="B277" s="3" t="s">
        <v>937</v>
      </c>
      <c r="C277" s="3" t="s">
        <v>117</v>
      </c>
      <c r="D277" s="3" t="s">
        <v>214</v>
      </c>
      <c r="E277" s="3" t="s">
        <v>15</v>
      </c>
      <c r="F277" s="3" t="s">
        <v>16</v>
      </c>
      <c r="G277" s="3" t="s">
        <v>152</v>
      </c>
      <c r="H277" s="3" t="s">
        <v>25</v>
      </c>
      <c r="I277" s="3" t="s">
        <v>1262</v>
      </c>
      <c r="J277" s="3"/>
      <c r="K277" s="3"/>
      <c r="L277" s="3" t="s">
        <v>1267</v>
      </c>
      <c r="M277" s="9">
        <v>9</v>
      </c>
      <c r="N277" s="3" t="s">
        <v>20</v>
      </c>
      <c r="O277" s="3" t="s">
        <v>21</v>
      </c>
    </row>
    <row r="278" spans="1:15" x14ac:dyDescent="0.25">
      <c r="A278" s="2" t="str">
        <f>HYPERLINK("https://nddot-ixmultiasset.biprod.cloud/#/asset/inventory/nbibridges/3775", "49-120-19.0")</f>
        <v>49-120-19.0</v>
      </c>
      <c r="B278" s="3" t="s">
        <v>943</v>
      </c>
      <c r="C278" s="3" t="s">
        <v>117</v>
      </c>
      <c r="D278" s="3" t="s">
        <v>167</v>
      </c>
      <c r="E278" s="3" t="s">
        <v>15</v>
      </c>
      <c r="F278" s="3" t="s">
        <v>16</v>
      </c>
      <c r="G278" s="3" t="s">
        <v>17</v>
      </c>
      <c r="H278" s="3" t="s">
        <v>18</v>
      </c>
      <c r="I278" s="3" t="s">
        <v>1258</v>
      </c>
      <c r="J278" s="3"/>
      <c r="K278" s="3"/>
      <c r="L278" s="3" t="s">
        <v>1259</v>
      </c>
      <c r="M278" s="9">
        <v>9</v>
      </c>
      <c r="N278" s="3" t="s">
        <v>121</v>
      </c>
      <c r="O278" s="3" t="s">
        <v>21</v>
      </c>
    </row>
    <row r="279" spans="1:15" x14ac:dyDescent="0.25">
      <c r="A279" s="2" t="str">
        <f>HYPERLINK("https://nddot-ixmultiasset.biprod.cloud/#/asset/inventory/nbibridges/4564", "49-122-06.0")</f>
        <v>49-122-06.0</v>
      </c>
      <c r="B279" s="3" t="s">
        <v>1075</v>
      </c>
      <c r="C279" s="3" t="s">
        <v>117</v>
      </c>
      <c r="D279" s="3" t="s">
        <v>365</v>
      </c>
      <c r="E279" s="3" t="s">
        <v>15</v>
      </c>
      <c r="F279" s="3" t="s">
        <v>16</v>
      </c>
      <c r="G279" s="3" t="s">
        <v>195</v>
      </c>
      <c r="H279" s="3" t="s">
        <v>18</v>
      </c>
      <c r="I279" s="3" t="s">
        <v>1258</v>
      </c>
      <c r="J279" s="3"/>
      <c r="K279" s="3" t="s">
        <v>19</v>
      </c>
      <c r="L279" s="3" t="s">
        <v>1267</v>
      </c>
      <c r="M279" s="9">
        <v>9</v>
      </c>
      <c r="N279" s="3" t="s">
        <v>20</v>
      </c>
      <c r="O279" s="3" t="s">
        <v>21</v>
      </c>
    </row>
    <row r="280" spans="1:15" x14ac:dyDescent="0.25">
      <c r="A280" s="4" t="str">
        <f>HYPERLINK("https://nddot-ixmultiasset.biprod.cloud/#/asset/inventory/nbibridges/1213", "49-123-30.0")</f>
        <v>49-123-30.0</v>
      </c>
      <c r="B280" s="5" t="s">
        <v>399</v>
      </c>
      <c r="C280" s="5" t="s">
        <v>117</v>
      </c>
      <c r="D280" s="5" t="s">
        <v>214</v>
      </c>
      <c r="E280" s="5" t="s">
        <v>15</v>
      </c>
      <c r="F280" s="5" t="s">
        <v>16</v>
      </c>
      <c r="G280" s="5" t="s">
        <v>400</v>
      </c>
      <c r="H280" s="5" t="s">
        <v>25</v>
      </c>
      <c r="I280" s="5" t="s">
        <v>1258</v>
      </c>
      <c r="J280" s="5"/>
      <c r="K280" s="5" t="s">
        <v>202</v>
      </c>
      <c r="L280" s="5" t="s">
        <v>1267</v>
      </c>
      <c r="M280" s="10">
        <v>9</v>
      </c>
      <c r="N280" s="5" t="s">
        <v>20</v>
      </c>
      <c r="O280" s="5" t="s">
        <v>21</v>
      </c>
    </row>
    <row r="281" spans="1:15" x14ac:dyDescent="0.25">
      <c r="A281" s="4" t="str">
        <f>HYPERLINK("https://nddot-ixmultiasset.biprod.cloud/#/asset/inventory/nbibridges/1540", "49-124-04.0")</f>
        <v>49-124-04.0</v>
      </c>
      <c r="B281" s="5" t="s">
        <v>482</v>
      </c>
      <c r="C281" s="5" t="s">
        <v>117</v>
      </c>
      <c r="D281" s="5" t="s">
        <v>365</v>
      </c>
      <c r="E281" s="5" t="s">
        <v>15</v>
      </c>
      <c r="F281" s="5" t="s">
        <v>16</v>
      </c>
      <c r="G281" s="5" t="s">
        <v>81</v>
      </c>
      <c r="H281" s="5" t="s">
        <v>18</v>
      </c>
      <c r="I281" s="5" t="s">
        <v>1258</v>
      </c>
      <c r="J281" s="5"/>
      <c r="K281" s="5" t="s">
        <v>19</v>
      </c>
      <c r="L281" s="5" t="s">
        <v>1259</v>
      </c>
      <c r="M281" s="10">
        <v>9</v>
      </c>
      <c r="N281" s="5" t="s">
        <v>121</v>
      </c>
      <c r="O281" s="5" t="s">
        <v>21</v>
      </c>
    </row>
    <row r="282" spans="1:15" x14ac:dyDescent="0.25">
      <c r="A282" s="2" t="str">
        <f>HYPERLINK("https://nddot-ixmultiasset.biprod.cloud/#/asset/inventory/nbibridges/1066", "49-124-04.2")</f>
        <v>49-124-04.2</v>
      </c>
      <c r="B282" s="3" t="s">
        <v>364</v>
      </c>
      <c r="C282" s="3" t="s">
        <v>117</v>
      </c>
      <c r="D282" s="3" t="s">
        <v>365</v>
      </c>
      <c r="E282" s="3" t="s">
        <v>366</v>
      </c>
      <c r="F282" s="3" t="s">
        <v>16</v>
      </c>
      <c r="G282" s="3" t="s">
        <v>313</v>
      </c>
      <c r="H282" s="3" t="s">
        <v>25</v>
      </c>
      <c r="I282" s="3" t="s">
        <v>1262</v>
      </c>
      <c r="J282" s="3"/>
      <c r="K282" s="3"/>
      <c r="L282" s="3" t="s">
        <v>1267</v>
      </c>
      <c r="M282" s="9">
        <v>9</v>
      </c>
      <c r="N282" s="3" t="s">
        <v>20</v>
      </c>
      <c r="O282" s="3" t="s">
        <v>21</v>
      </c>
    </row>
    <row r="283" spans="1:15" x14ac:dyDescent="0.25">
      <c r="A283" s="4" t="str">
        <f>HYPERLINK("https://nddot-ixmultiasset.biprod.cloud/#/asset/inventory/nbibridges/2512", "49-124-17.0")</f>
        <v>49-124-17.0</v>
      </c>
      <c r="B283" s="5" t="s">
        <v>694</v>
      </c>
      <c r="C283" s="5" t="s">
        <v>117</v>
      </c>
      <c r="D283" s="5" t="s">
        <v>167</v>
      </c>
      <c r="E283" s="5" t="s">
        <v>15</v>
      </c>
      <c r="F283" s="5" t="s">
        <v>16</v>
      </c>
      <c r="G283" s="5" t="s">
        <v>154</v>
      </c>
      <c r="H283" s="5" t="s">
        <v>18</v>
      </c>
      <c r="I283" s="5" t="s">
        <v>1275</v>
      </c>
      <c r="J283" s="5"/>
      <c r="K283" s="5"/>
      <c r="L283" s="5" t="s">
        <v>1259</v>
      </c>
      <c r="M283" s="10">
        <v>9</v>
      </c>
      <c r="N283" s="5" t="s">
        <v>121</v>
      </c>
      <c r="O283" s="5" t="s">
        <v>21</v>
      </c>
    </row>
    <row r="284" spans="1:15" x14ac:dyDescent="0.25">
      <c r="A284" s="4" t="str">
        <f>HYPERLINK("https://nddot-ixmultiasset.biprod.cloud/#/asset/inventory/nbibridges/4155", "49-126-27.0")</f>
        <v>49-126-27.0</v>
      </c>
      <c r="B284" s="5" t="s">
        <v>1004</v>
      </c>
      <c r="C284" s="5" t="s">
        <v>117</v>
      </c>
      <c r="D284" s="5" t="s">
        <v>193</v>
      </c>
      <c r="E284" s="5" t="s">
        <v>15</v>
      </c>
      <c r="F284" s="5" t="s">
        <v>16</v>
      </c>
      <c r="G284" s="5" t="s">
        <v>66</v>
      </c>
      <c r="H284" s="5" t="s">
        <v>25</v>
      </c>
      <c r="I284" s="5" t="s">
        <v>1252</v>
      </c>
      <c r="J284" s="5"/>
      <c r="K284" s="5"/>
      <c r="L284" s="5" t="s">
        <v>1267</v>
      </c>
      <c r="M284" s="10">
        <v>9</v>
      </c>
      <c r="N284" s="5" t="s">
        <v>20</v>
      </c>
      <c r="O284" s="5" t="s">
        <v>21</v>
      </c>
    </row>
    <row r="285" spans="1:15" x14ac:dyDescent="0.25">
      <c r="A285" s="2" t="str">
        <f>HYPERLINK("https://nddot-ixmultiasset.biprod.cloud/#/asset/inventory/nbibridges/4750", "49-128-15.1")</f>
        <v>49-128-15.1</v>
      </c>
      <c r="B285" s="3" t="s">
        <v>1116</v>
      </c>
      <c r="C285" s="3" t="s">
        <v>117</v>
      </c>
      <c r="D285" s="3" t="s">
        <v>167</v>
      </c>
      <c r="E285" s="3" t="s">
        <v>15</v>
      </c>
      <c r="F285" s="3" t="s">
        <v>16</v>
      </c>
      <c r="G285" s="3" t="s">
        <v>255</v>
      </c>
      <c r="H285" s="3" t="s">
        <v>25</v>
      </c>
      <c r="I285" s="3" t="s">
        <v>1258</v>
      </c>
      <c r="J285" s="3"/>
      <c r="K285" s="3"/>
      <c r="L285" s="3" t="s">
        <v>1267</v>
      </c>
      <c r="M285" s="9">
        <v>9</v>
      </c>
      <c r="N285" s="3" t="s">
        <v>20</v>
      </c>
      <c r="O285" s="3" t="s">
        <v>21</v>
      </c>
    </row>
    <row r="286" spans="1:15" x14ac:dyDescent="0.25">
      <c r="A286" s="4" t="str">
        <f>HYPERLINK("https://nddot-ixmultiasset.biprod.cloud/#/asset/inventory/nbibridges/4654", "49-129-05.0")</f>
        <v>49-129-05.0</v>
      </c>
      <c r="B286" s="5" t="s">
        <v>1095</v>
      </c>
      <c r="C286" s="5" t="s">
        <v>117</v>
      </c>
      <c r="D286" s="5" t="s">
        <v>306</v>
      </c>
      <c r="E286" s="5" t="s">
        <v>15</v>
      </c>
      <c r="F286" s="5" t="s">
        <v>16</v>
      </c>
      <c r="G286" s="5" t="s">
        <v>276</v>
      </c>
      <c r="H286" s="5" t="s">
        <v>18</v>
      </c>
      <c r="I286" s="5" t="s">
        <v>1274</v>
      </c>
      <c r="J286" s="5" t="s">
        <v>1096</v>
      </c>
      <c r="K286" s="5"/>
      <c r="L286" s="5" t="s">
        <v>1259</v>
      </c>
      <c r="M286" s="10">
        <v>9</v>
      </c>
      <c r="N286" s="5" t="s">
        <v>121</v>
      </c>
      <c r="O286" s="5" t="s">
        <v>74</v>
      </c>
    </row>
    <row r="287" spans="1:15" x14ac:dyDescent="0.25">
      <c r="A287" s="4" t="str">
        <f>HYPERLINK("https://nddot-ixmultiasset.biprod.cloud/#/asset/inventory/nbibridges/1642", "0010-013.192")</f>
        <v>0010-013.192</v>
      </c>
      <c r="B287" s="5" t="s">
        <v>506</v>
      </c>
      <c r="C287" s="5" t="s">
        <v>41</v>
      </c>
      <c r="D287" s="5" t="s">
        <v>507</v>
      </c>
      <c r="E287" s="5" t="s">
        <v>508</v>
      </c>
      <c r="F287" s="5" t="s">
        <v>16</v>
      </c>
      <c r="G287" s="5" t="s">
        <v>154</v>
      </c>
      <c r="H287" s="5" t="s">
        <v>25</v>
      </c>
      <c r="I287" s="5" t="s">
        <v>1262</v>
      </c>
      <c r="J287" s="5"/>
      <c r="K287" s="5"/>
      <c r="L287" s="5" t="s">
        <v>1269</v>
      </c>
      <c r="M287" s="10">
        <v>10</v>
      </c>
      <c r="N287" s="5" t="s">
        <v>20</v>
      </c>
      <c r="O287" s="5" t="s">
        <v>21</v>
      </c>
    </row>
    <row r="288" spans="1:15" x14ac:dyDescent="0.25">
      <c r="A288" s="4" t="str">
        <f>HYPERLINK("https://nddot-ixmultiasset.biprod.cloud/#/asset/inventory/nbibridges/5127", "09-102-37.0")</f>
        <v>09-102-37.0</v>
      </c>
      <c r="B288" s="5" t="s">
        <v>1185</v>
      </c>
      <c r="C288" s="5" t="s">
        <v>41</v>
      </c>
      <c r="D288" s="5" t="s">
        <v>1182</v>
      </c>
      <c r="E288" s="5" t="s">
        <v>1186</v>
      </c>
      <c r="F288" s="5" t="s">
        <v>16</v>
      </c>
      <c r="G288" s="5" t="s">
        <v>313</v>
      </c>
      <c r="H288" s="5" t="s">
        <v>25</v>
      </c>
      <c r="I288" s="5" t="s">
        <v>1252</v>
      </c>
      <c r="J288" s="5"/>
      <c r="K288" s="5"/>
      <c r="L288" s="5" t="s">
        <v>1269</v>
      </c>
      <c r="M288" s="10">
        <v>10</v>
      </c>
      <c r="N288" s="5" t="s">
        <v>20</v>
      </c>
      <c r="O288" s="5" t="s">
        <v>21</v>
      </c>
    </row>
    <row r="289" spans="1:15" x14ac:dyDescent="0.25">
      <c r="A289" s="2" t="str">
        <f>HYPERLINK("https://nddot-ixmultiasset.biprod.cloud/#/asset/inventory/nbibridges/5128", "09-125-25.1")</f>
        <v>09-125-25.1</v>
      </c>
      <c r="B289" s="3" t="s">
        <v>1187</v>
      </c>
      <c r="C289" s="3" t="s">
        <v>41</v>
      </c>
      <c r="D289" s="3" t="s">
        <v>68</v>
      </c>
      <c r="E289" s="3" t="s">
        <v>1188</v>
      </c>
      <c r="F289" s="3" t="s">
        <v>16</v>
      </c>
      <c r="G289" s="3" t="s">
        <v>313</v>
      </c>
      <c r="H289" s="3" t="s">
        <v>25</v>
      </c>
      <c r="I289" s="3" t="s">
        <v>1252</v>
      </c>
      <c r="J289" s="3"/>
      <c r="K289" s="3"/>
      <c r="L289" s="3" t="s">
        <v>1269</v>
      </c>
      <c r="M289" s="9">
        <v>10</v>
      </c>
      <c r="N289" s="3" t="s">
        <v>20</v>
      </c>
      <c r="O289" s="3" t="s">
        <v>21</v>
      </c>
    </row>
    <row r="290" spans="1:15" x14ac:dyDescent="0.25">
      <c r="A290" s="4" t="str">
        <f>HYPERLINK("https://nddot-ixmultiasset.biprod.cloud/#/asset/inventory/nbibridges/5116", "09-132-19.3")</f>
        <v>09-132-19.3</v>
      </c>
      <c r="B290" s="5" t="s">
        <v>1176</v>
      </c>
      <c r="C290" s="5" t="s">
        <v>41</v>
      </c>
      <c r="D290" s="5" t="s">
        <v>42</v>
      </c>
      <c r="E290" s="5" t="s">
        <v>1177</v>
      </c>
      <c r="F290" s="5" t="s">
        <v>16</v>
      </c>
      <c r="G290" s="5" t="s">
        <v>313</v>
      </c>
      <c r="H290" s="5" t="s">
        <v>25</v>
      </c>
      <c r="I290" s="5" t="s">
        <v>1262</v>
      </c>
      <c r="J290" s="5"/>
      <c r="K290" s="5"/>
      <c r="L290" s="5" t="s">
        <v>1269</v>
      </c>
      <c r="M290" s="10">
        <v>10</v>
      </c>
      <c r="N290" s="5" t="s">
        <v>20</v>
      </c>
      <c r="O290" s="5" t="s">
        <v>21</v>
      </c>
    </row>
    <row r="291" spans="1:15" x14ac:dyDescent="0.25">
      <c r="A291" s="4" t="str">
        <f>HYPERLINK("https://nddot-ixmultiasset.biprod.cloud/#/asset/inventory/nbibridges/973", "09-142-04.0")</f>
        <v>09-142-04.0</v>
      </c>
      <c r="B291" s="5" t="s">
        <v>330</v>
      </c>
      <c r="C291" s="5" t="s">
        <v>41</v>
      </c>
      <c r="D291" s="5" t="s">
        <v>306</v>
      </c>
      <c r="E291" s="5" t="s">
        <v>331</v>
      </c>
      <c r="F291" s="5" t="s">
        <v>16</v>
      </c>
      <c r="G291" s="5" t="s">
        <v>290</v>
      </c>
      <c r="H291" s="5" t="s">
        <v>25</v>
      </c>
      <c r="I291" s="5" t="s">
        <v>1258</v>
      </c>
      <c r="J291" s="5" t="s">
        <v>332</v>
      </c>
      <c r="K291" s="5"/>
      <c r="L291" s="5" t="s">
        <v>1269</v>
      </c>
      <c r="M291" s="10">
        <v>10</v>
      </c>
      <c r="N291" s="5" t="s">
        <v>20</v>
      </c>
      <c r="O291" s="5" t="s">
        <v>21</v>
      </c>
    </row>
    <row r="292" spans="1:15" x14ac:dyDescent="0.25">
      <c r="A292" s="4" t="str">
        <f>HYPERLINK("https://nddot-ixmultiasset.biprod.cloud/#/asset/inventory/nbibridges/1494", "11-136-03.0")</f>
        <v>11-136-03.0</v>
      </c>
      <c r="B292" s="5" t="s">
        <v>463</v>
      </c>
      <c r="C292" s="5" t="s">
        <v>54</v>
      </c>
      <c r="D292" s="5" t="s">
        <v>98</v>
      </c>
      <c r="E292" s="5" t="s">
        <v>464</v>
      </c>
      <c r="F292" s="5" t="s">
        <v>16</v>
      </c>
      <c r="G292" s="5" t="s">
        <v>71</v>
      </c>
      <c r="H292" s="5" t="s">
        <v>25</v>
      </c>
      <c r="I292" s="5" t="s">
        <v>1275</v>
      </c>
      <c r="J292" s="5"/>
      <c r="K292" s="5"/>
      <c r="L292" s="5" t="s">
        <v>1269</v>
      </c>
      <c r="M292" s="10">
        <v>10</v>
      </c>
      <c r="N292" s="5" t="s">
        <v>20</v>
      </c>
      <c r="O292" s="5" t="s">
        <v>21</v>
      </c>
    </row>
    <row r="293" spans="1:15" x14ac:dyDescent="0.25">
      <c r="A293" s="2" t="str">
        <f>HYPERLINK("https://nddot-ixmultiasset.biprod.cloud/#/asset/inventory/nbibridges/3040", "11-145-03.0")</f>
        <v>11-145-03.0</v>
      </c>
      <c r="B293" s="3" t="s">
        <v>795</v>
      </c>
      <c r="C293" s="3" t="s">
        <v>54</v>
      </c>
      <c r="D293" s="3" t="s">
        <v>23</v>
      </c>
      <c r="E293" s="3" t="s">
        <v>15</v>
      </c>
      <c r="F293" s="3" t="s">
        <v>16</v>
      </c>
      <c r="G293" s="3" t="s">
        <v>222</v>
      </c>
      <c r="H293" s="3" t="s">
        <v>25</v>
      </c>
      <c r="I293" s="3" t="s">
        <v>1282</v>
      </c>
      <c r="J293" s="3"/>
      <c r="K293" s="3"/>
      <c r="L293" s="3" t="s">
        <v>1269</v>
      </c>
      <c r="M293" s="9">
        <v>10</v>
      </c>
      <c r="N293" s="3" t="s">
        <v>20</v>
      </c>
      <c r="O293" s="3" t="s">
        <v>21</v>
      </c>
    </row>
    <row r="294" spans="1:15" x14ac:dyDescent="0.25">
      <c r="A294" s="2" t="str">
        <f>HYPERLINK("https://nddot-ixmultiasset.biprod.cloud/#/asset/inventory/nbibridges/506", "23-113-23.0")</f>
        <v>23-113-23.0</v>
      </c>
      <c r="B294" s="3" t="s">
        <v>200</v>
      </c>
      <c r="C294" s="3" t="s">
        <v>37</v>
      </c>
      <c r="D294" s="3" t="s">
        <v>23</v>
      </c>
      <c r="E294" s="3" t="s">
        <v>201</v>
      </c>
      <c r="F294" s="3" t="s">
        <v>16</v>
      </c>
      <c r="G294" s="3" t="s">
        <v>24</v>
      </c>
      <c r="H294" s="3" t="s">
        <v>25</v>
      </c>
      <c r="I294" s="3" t="s">
        <v>1277</v>
      </c>
      <c r="J294" s="3"/>
      <c r="K294" s="3" t="s">
        <v>202</v>
      </c>
      <c r="L294" s="3" t="s">
        <v>1269</v>
      </c>
      <c r="M294" s="9">
        <v>10</v>
      </c>
      <c r="N294" s="3" t="s">
        <v>20</v>
      </c>
      <c r="O294" s="3" t="s">
        <v>21</v>
      </c>
    </row>
    <row r="295" spans="1:15" x14ac:dyDescent="0.25">
      <c r="A295" s="2" t="str">
        <f>HYPERLINK("https://nddot-ixmultiasset.biprod.cloud/#/asset/inventory/nbibridges/915", "23-113-24.0")</f>
        <v>23-113-24.0</v>
      </c>
      <c r="B295" s="3" t="s">
        <v>309</v>
      </c>
      <c r="C295" s="3" t="s">
        <v>37</v>
      </c>
      <c r="D295" s="3" t="s">
        <v>310</v>
      </c>
      <c r="E295" s="3" t="s">
        <v>201</v>
      </c>
      <c r="F295" s="3" t="s">
        <v>16</v>
      </c>
      <c r="G295" s="3" t="s">
        <v>24</v>
      </c>
      <c r="H295" s="3" t="s">
        <v>25</v>
      </c>
      <c r="I295" s="3" t="s">
        <v>1277</v>
      </c>
      <c r="J295" s="3"/>
      <c r="K295" s="3" t="s">
        <v>202</v>
      </c>
      <c r="L295" s="3" t="s">
        <v>1269</v>
      </c>
      <c r="M295" s="9">
        <v>10</v>
      </c>
      <c r="N295" s="3" t="s">
        <v>20</v>
      </c>
      <c r="O295" s="3" t="s">
        <v>21</v>
      </c>
    </row>
    <row r="296" spans="1:15" x14ac:dyDescent="0.25">
      <c r="A296" s="2" t="str">
        <f>HYPERLINK("https://nddot-ixmultiasset.biprod.cloud/#/asset/inventory/nbibridges/1482", "23-115-21.0")</f>
        <v>23-115-21.0</v>
      </c>
      <c r="B296" s="3" t="s">
        <v>459</v>
      </c>
      <c r="C296" s="3" t="s">
        <v>37</v>
      </c>
      <c r="D296" s="3" t="s">
        <v>460</v>
      </c>
      <c r="E296" s="3" t="s">
        <v>15</v>
      </c>
      <c r="F296" s="3" t="s">
        <v>16</v>
      </c>
      <c r="G296" s="3" t="s">
        <v>181</v>
      </c>
      <c r="H296" s="3" t="s">
        <v>25</v>
      </c>
      <c r="I296" s="3" t="s">
        <v>1282</v>
      </c>
      <c r="J296" s="3"/>
      <c r="K296" s="3"/>
      <c r="L296" s="3" t="s">
        <v>1269</v>
      </c>
      <c r="M296" s="9">
        <v>10</v>
      </c>
      <c r="N296" s="3" t="s">
        <v>20</v>
      </c>
      <c r="O296" s="3" t="s">
        <v>21</v>
      </c>
    </row>
    <row r="297" spans="1:15" x14ac:dyDescent="0.25">
      <c r="A297" s="2" t="str">
        <f>HYPERLINK("https://nddot-ixmultiasset.biprod.cloud/#/asset/inventory/nbibridges/2320", "23-116-22.2")</f>
        <v>23-116-22.2</v>
      </c>
      <c r="B297" s="3" t="s">
        <v>660</v>
      </c>
      <c r="C297" s="3" t="s">
        <v>37</v>
      </c>
      <c r="D297" s="3" t="s">
        <v>48</v>
      </c>
      <c r="E297" s="3" t="s">
        <v>55</v>
      </c>
      <c r="F297" s="3" t="s">
        <v>16</v>
      </c>
      <c r="G297" s="3" t="s">
        <v>258</v>
      </c>
      <c r="H297" s="3" t="s">
        <v>25</v>
      </c>
      <c r="I297" s="3" t="s">
        <v>1282</v>
      </c>
      <c r="J297" s="3"/>
      <c r="K297" s="3" t="s">
        <v>19</v>
      </c>
      <c r="L297" s="3" t="s">
        <v>1269</v>
      </c>
      <c r="M297" s="9">
        <v>10</v>
      </c>
      <c r="N297" s="3" t="s">
        <v>20</v>
      </c>
      <c r="O297" s="3" t="s">
        <v>21</v>
      </c>
    </row>
    <row r="298" spans="1:15" x14ac:dyDescent="0.25">
      <c r="A298" s="4" t="str">
        <f>HYPERLINK("https://nddot-ixmultiasset.biprod.cloud/#/asset/inventory/nbibridges/2053", "23-117-17.0")</f>
        <v>23-117-17.0</v>
      </c>
      <c r="B298" s="5" t="s">
        <v>603</v>
      </c>
      <c r="C298" s="5" t="s">
        <v>37</v>
      </c>
      <c r="D298" s="5" t="s">
        <v>460</v>
      </c>
      <c r="E298" s="5" t="s">
        <v>55</v>
      </c>
      <c r="F298" s="5" t="s">
        <v>16</v>
      </c>
      <c r="G298" s="5" t="s">
        <v>91</v>
      </c>
      <c r="H298" s="5" t="s">
        <v>25</v>
      </c>
      <c r="I298" s="5" t="s">
        <v>1282</v>
      </c>
      <c r="J298" s="5"/>
      <c r="K298" s="5"/>
      <c r="L298" s="5" t="s">
        <v>1269</v>
      </c>
      <c r="M298" s="10">
        <v>10</v>
      </c>
      <c r="N298" s="5" t="s">
        <v>20</v>
      </c>
      <c r="O298" s="5" t="s">
        <v>21</v>
      </c>
    </row>
    <row r="299" spans="1:15" x14ac:dyDescent="0.25">
      <c r="A299" s="2" t="str">
        <f>HYPERLINK("https://nddot-ixmultiasset.biprod.cloud/#/asset/inventory/nbibridges/695", "23-119-07.1")</f>
        <v>23-119-07.1</v>
      </c>
      <c r="B299" s="3" t="s">
        <v>253</v>
      </c>
      <c r="C299" s="3" t="s">
        <v>37</v>
      </c>
      <c r="D299" s="3" t="s">
        <v>38</v>
      </c>
      <c r="E299" s="3" t="s">
        <v>15</v>
      </c>
      <c r="F299" s="3" t="s">
        <v>16</v>
      </c>
      <c r="G299" s="3" t="s">
        <v>207</v>
      </c>
      <c r="H299" s="3" t="s">
        <v>25</v>
      </c>
      <c r="I299" s="3" t="s">
        <v>1252</v>
      </c>
      <c r="J299" s="3"/>
      <c r="K299" s="3"/>
      <c r="L299" s="3" t="s">
        <v>1269</v>
      </c>
      <c r="M299" s="9">
        <v>10</v>
      </c>
      <c r="N299" s="3" t="s">
        <v>20</v>
      </c>
      <c r="O299" s="3" t="s">
        <v>21</v>
      </c>
    </row>
    <row r="300" spans="1:15" x14ac:dyDescent="0.25">
      <c r="A300" s="2" t="str">
        <f>HYPERLINK("https://nddot-ixmultiasset.biprod.cloud/#/asset/inventory/nbibridges/3418", "23-119-22.1")</f>
        <v>23-119-22.1</v>
      </c>
      <c r="B300" s="3" t="s">
        <v>862</v>
      </c>
      <c r="C300" s="3" t="s">
        <v>37</v>
      </c>
      <c r="D300" s="3" t="s">
        <v>48</v>
      </c>
      <c r="E300" s="3" t="s">
        <v>55</v>
      </c>
      <c r="F300" s="3" t="s">
        <v>16</v>
      </c>
      <c r="G300" s="3" t="s">
        <v>29</v>
      </c>
      <c r="H300" s="3" t="s">
        <v>25</v>
      </c>
      <c r="I300" s="3" t="s">
        <v>1282</v>
      </c>
      <c r="J300" s="3"/>
      <c r="K300" s="3"/>
      <c r="L300" s="3" t="s">
        <v>1269</v>
      </c>
      <c r="M300" s="9">
        <v>10</v>
      </c>
      <c r="N300" s="3" t="s">
        <v>20</v>
      </c>
      <c r="O300" s="3" t="s">
        <v>21</v>
      </c>
    </row>
    <row r="301" spans="1:15" x14ac:dyDescent="0.25">
      <c r="A301" s="4" t="str">
        <f>HYPERLINK("https://nddot-ixmultiasset.biprod.cloud/#/asset/inventory/nbibridges/706", "23-120-20.1")</f>
        <v>23-120-20.1</v>
      </c>
      <c r="B301" s="5" t="s">
        <v>260</v>
      </c>
      <c r="C301" s="5" t="s">
        <v>37</v>
      </c>
      <c r="D301" s="5" t="s">
        <v>48</v>
      </c>
      <c r="E301" s="5" t="s">
        <v>55</v>
      </c>
      <c r="F301" s="5" t="s">
        <v>16</v>
      </c>
      <c r="G301" s="5" t="s">
        <v>207</v>
      </c>
      <c r="H301" s="5" t="s">
        <v>25</v>
      </c>
      <c r="I301" s="5" t="s">
        <v>1252</v>
      </c>
      <c r="J301" s="5"/>
      <c r="K301" s="5"/>
      <c r="L301" s="5" t="s">
        <v>1269</v>
      </c>
      <c r="M301" s="10">
        <v>10</v>
      </c>
      <c r="N301" s="5" t="s">
        <v>20</v>
      </c>
      <c r="O301" s="5" t="s">
        <v>21</v>
      </c>
    </row>
    <row r="302" spans="1:15" x14ac:dyDescent="0.25">
      <c r="A302" s="2" t="str">
        <f>HYPERLINK("https://nddot-ixmultiasset.biprod.cloud/#/asset/inventory/nbibridges/3833", "23-120-22.0")</f>
        <v>23-120-22.0</v>
      </c>
      <c r="B302" s="3" t="s">
        <v>954</v>
      </c>
      <c r="C302" s="3" t="s">
        <v>37</v>
      </c>
      <c r="D302" s="3" t="s">
        <v>48</v>
      </c>
      <c r="E302" s="3" t="s">
        <v>55</v>
      </c>
      <c r="F302" s="3" t="s">
        <v>16</v>
      </c>
      <c r="G302" s="3" t="s">
        <v>748</v>
      </c>
      <c r="H302" s="3" t="s">
        <v>25</v>
      </c>
      <c r="I302" s="3" t="s">
        <v>1276</v>
      </c>
      <c r="J302" s="3"/>
      <c r="K302" s="3" t="s">
        <v>19</v>
      </c>
      <c r="L302" s="3" t="s">
        <v>1269</v>
      </c>
      <c r="M302" s="9">
        <v>10</v>
      </c>
      <c r="N302" s="3" t="s">
        <v>20</v>
      </c>
      <c r="O302" s="3" t="s">
        <v>21</v>
      </c>
    </row>
    <row r="303" spans="1:15" x14ac:dyDescent="0.25">
      <c r="A303" s="2" t="str">
        <f>HYPERLINK("https://nddot-ixmultiasset.biprod.cloud/#/asset/inventory/nbibridges/4095", "23-121-22.0")</f>
        <v>23-121-22.0</v>
      </c>
      <c r="B303" s="3" t="s">
        <v>997</v>
      </c>
      <c r="C303" s="3" t="s">
        <v>37</v>
      </c>
      <c r="D303" s="3" t="s">
        <v>48</v>
      </c>
      <c r="E303" s="3" t="s">
        <v>55</v>
      </c>
      <c r="F303" s="3" t="s">
        <v>16</v>
      </c>
      <c r="G303" s="3" t="s">
        <v>61</v>
      </c>
      <c r="H303" s="3" t="s">
        <v>25</v>
      </c>
      <c r="I303" s="3" t="s">
        <v>1262</v>
      </c>
      <c r="J303" s="3"/>
      <c r="K303" s="3"/>
      <c r="L303" s="3" t="s">
        <v>1269</v>
      </c>
      <c r="M303" s="9">
        <v>10</v>
      </c>
      <c r="N303" s="3" t="s">
        <v>20</v>
      </c>
      <c r="O303" s="3" t="s">
        <v>21</v>
      </c>
    </row>
    <row r="304" spans="1:15" x14ac:dyDescent="0.25">
      <c r="A304" s="2" t="str">
        <f>HYPERLINK("https://nddot-ixmultiasset.biprod.cloud/#/asset/inventory/nbibridges/4167", "23-121-23.0")</f>
        <v>23-121-23.0</v>
      </c>
      <c r="B304" s="3" t="s">
        <v>1005</v>
      </c>
      <c r="C304" s="3" t="s">
        <v>37</v>
      </c>
      <c r="D304" s="3" t="s">
        <v>48</v>
      </c>
      <c r="E304" s="3" t="s">
        <v>55</v>
      </c>
      <c r="F304" s="3" t="s">
        <v>16</v>
      </c>
      <c r="G304" s="3" t="s">
        <v>258</v>
      </c>
      <c r="H304" s="3" t="s">
        <v>25</v>
      </c>
      <c r="I304" s="3" t="s">
        <v>1282</v>
      </c>
      <c r="J304" s="3"/>
      <c r="K304" s="3" t="s">
        <v>19</v>
      </c>
      <c r="L304" s="3" t="s">
        <v>1269</v>
      </c>
      <c r="M304" s="9">
        <v>10</v>
      </c>
      <c r="N304" s="3" t="s">
        <v>20</v>
      </c>
      <c r="O304" s="3" t="s">
        <v>21</v>
      </c>
    </row>
    <row r="305" spans="1:15" x14ac:dyDescent="0.25">
      <c r="A305" s="2" t="str">
        <f>HYPERLINK("https://nddot-ixmultiasset.biprod.cloud/#/asset/inventory/nbibridges/4069", "23-122-16.0")</f>
        <v>23-122-16.0</v>
      </c>
      <c r="B305" s="3" t="s">
        <v>992</v>
      </c>
      <c r="C305" s="3" t="s">
        <v>37</v>
      </c>
      <c r="D305" s="3" t="s">
        <v>80</v>
      </c>
      <c r="E305" s="3" t="s">
        <v>55</v>
      </c>
      <c r="F305" s="3" t="s">
        <v>16</v>
      </c>
      <c r="G305" s="3" t="s">
        <v>212</v>
      </c>
      <c r="H305" s="3" t="s">
        <v>25</v>
      </c>
      <c r="I305" s="3" t="s">
        <v>1252</v>
      </c>
      <c r="J305" s="3"/>
      <c r="K305" s="3"/>
      <c r="L305" s="3" t="s">
        <v>1269</v>
      </c>
      <c r="M305" s="9">
        <v>10</v>
      </c>
      <c r="N305" s="3" t="s">
        <v>20</v>
      </c>
      <c r="O305" s="3" t="s">
        <v>21</v>
      </c>
    </row>
    <row r="306" spans="1:15" x14ac:dyDescent="0.25">
      <c r="A306" s="2" t="str">
        <f>HYPERLINK("https://nddot-ixmultiasset.biprod.cloud/#/asset/inventory/nbibridges/4333", "23-122-22.0")</f>
        <v>23-122-22.0</v>
      </c>
      <c r="B306" s="3" t="s">
        <v>1032</v>
      </c>
      <c r="C306" s="3" t="s">
        <v>37</v>
      </c>
      <c r="D306" s="3" t="s">
        <v>460</v>
      </c>
      <c r="E306" s="3" t="s">
        <v>15</v>
      </c>
      <c r="F306" s="3" t="s">
        <v>16</v>
      </c>
      <c r="G306" s="3" t="s">
        <v>58</v>
      </c>
      <c r="H306" s="3" t="s">
        <v>25</v>
      </c>
      <c r="I306" s="3" t="s">
        <v>1252</v>
      </c>
      <c r="J306" s="3"/>
      <c r="K306" s="3"/>
      <c r="L306" s="3" t="s">
        <v>1269</v>
      </c>
      <c r="M306" s="9">
        <v>10</v>
      </c>
      <c r="N306" s="3" t="s">
        <v>20</v>
      </c>
      <c r="O306" s="3" t="s">
        <v>21</v>
      </c>
    </row>
    <row r="307" spans="1:15" x14ac:dyDescent="0.25">
      <c r="A307" s="4" t="str">
        <f>HYPERLINK("https://nddot-ixmultiasset.biprod.cloud/#/asset/inventory/nbibridges/675", "23-124-16.1")</f>
        <v>23-124-16.1</v>
      </c>
      <c r="B307" s="5" t="s">
        <v>246</v>
      </c>
      <c r="C307" s="5" t="s">
        <v>37</v>
      </c>
      <c r="D307" s="5" t="s">
        <v>80</v>
      </c>
      <c r="E307" s="5" t="s">
        <v>55</v>
      </c>
      <c r="F307" s="5" t="s">
        <v>16</v>
      </c>
      <c r="G307" s="5" t="s">
        <v>207</v>
      </c>
      <c r="H307" s="5" t="s">
        <v>25</v>
      </c>
      <c r="I307" s="5" t="s">
        <v>1252</v>
      </c>
      <c r="J307" s="5"/>
      <c r="K307" s="5"/>
      <c r="L307" s="5" t="s">
        <v>1269</v>
      </c>
      <c r="M307" s="10">
        <v>10</v>
      </c>
      <c r="N307" s="5" t="s">
        <v>35</v>
      </c>
      <c r="O307" s="5" t="s">
        <v>21</v>
      </c>
    </row>
    <row r="308" spans="1:15" x14ac:dyDescent="0.25">
      <c r="A308" s="4" t="str">
        <f>HYPERLINK("https://nddot-ixmultiasset.biprod.cloud/#/asset/inventory/nbibridges/1339", "23-129-09.0")</f>
        <v>23-129-09.0</v>
      </c>
      <c r="B308" s="5" t="s">
        <v>430</v>
      </c>
      <c r="C308" s="5" t="s">
        <v>37</v>
      </c>
      <c r="D308" s="5" t="s">
        <v>138</v>
      </c>
      <c r="E308" s="5" t="s">
        <v>55</v>
      </c>
      <c r="F308" s="5" t="s">
        <v>16</v>
      </c>
      <c r="G308" s="5" t="s">
        <v>431</v>
      </c>
      <c r="H308" s="5" t="s">
        <v>25</v>
      </c>
      <c r="I308" s="5" t="s">
        <v>1252</v>
      </c>
      <c r="J308" s="5"/>
      <c r="K308" s="5"/>
      <c r="L308" s="5" t="s">
        <v>1269</v>
      </c>
      <c r="M308" s="10">
        <v>10</v>
      </c>
      <c r="N308" s="5" t="s">
        <v>20</v>
      </c>
      <c r="O308" s="5" t="s">
        <v>21</v>
      </c>
    </row>
    <row r="309" spans="1:15" x14ac:dyDescent="0.25">
      <c r="A309" s="2" t="str">
        <f>HYPERLINK("https://nddot-ixmultiasset.biprod.cloud/#/asset/inventory/nbibridges/3327", "23-133-22.0")</f>
        <v>23-133-22.0</v>
      </c>
      <c r="B309" s="3" t="s">
        <v>844</v>
      </c>
      <c r="C309" s="3" t="s">
        <v>37</v>
      </c>
      <c r="D309" s="3" t="s">
        <v>80</v>
      </c>
      <c r="E309" s="3" t="s">
        <v>55</v>
      </c>
      <c r="F309" s="3" t="s">
        <v>16</v>
      </c>
      <c r="G309" s="3" t="s">
        <v>66</v>
      </c>
      <c r="H309" s="3" t="s">
        <v>25</v>
      </c>
      <c r="I309" s="3" t="s">
        <v>1262</v>
      </c>
      <c r="J309" s="3"/>
      <c r="K309" s="3"/>
      <c r="L309" s="3" t="s">
        <v>1269</v>
      </c>
      <c r="M309" s="9">
        <v>10</v>
      </c>
      <c r="N309" s="3" t="s">
        <v>20</v>
      </c>
      <c r="O309" s="3" t="s">
        <v>21</v>
      </c>
    </row>
    <row r="310" spans="1:15" x14ac:dyDescent="0.25">
      <c r="A310" s="4" t="str">
        <f>HYPERLINK("https://nddot-ixmultiasset.biprod.cloud/#/asset/inventory/nbibridges/3588", "23-137-22.0")</f>
        <v>23-137-22.0</v>
      </c>
      <c r="B310" s="5" t="s">
        <v>904</v>
      </c>
      <c r="C310" s="5" t="s">
        <v>37</v>
      </c>
      <c r="D310" s="5" t="s">
        <v>98</v>
      </c>
      <c r="E310" s="5" t="s">
        <v>15</v>
      </c>
      <c r="F310" s="5" t="s">
        <v>16</v>
      </c>
      <c r="G310" s="5" t="s">
        <v>24</v>
      </c>
      <c r="H310" s="5" t="s">
        <v>25</v>
      </c>
      <c r="I310" s="5" t="s">
        <v>1275</v>
      </c>
      <c r="J310" s="5"/>
      <c r="K310" s="5" t="s">
        <v>202</v>
      </c>
      <c r="L310" s="5" t="s">
        <v>1269</v>
      </c>
      <c r="M310" s="10">
        <v>10</v>
      </c>
      <c r="N310" s="5" t="s">
        <v>20</v>
      </c>
      <c r="O310" s="5" t="s">
        <v>21</v>
      </c>
    </row>
    <row r="311" spans="1:15" x14ac:dyDescent="0.25">
      <c r="A311" s="2" t="str">
        <f>HYPERLINK("https://nddot-ixmultiasset.biprod.cloud/#/asset/inventory/nbibridges/4247", "23-138-23.0")</f>
        <v>23-138-23.0</v>
      </c>
      <c r="B311" s="3" t="s">
        <v>1017</v>
      </c>
      <c r="C311" s="3" t="s">
        <v>37</v>
      </c>
      <c r="D311" s="3" t="s">
        <v>80</v>
      </c>
      <c r="E311" s="3" t="s">
        <v>55</v>
      </c>
      <c r="F311" s="3" t="s">
        <v>16</v>
      </c>
      <c r="G311" s="3" t="s">
        <v>81</v>
      </c>
      <c r="H311" s="3" t="s">
        <v>25</v>
      </c>
      <c r="I311" s="3" t="s">
        <v>1282</v>
      </c>
      <c r="J311" s="3"/>
      <c r="K311" s="3" t="s">
        <v>19</v>
      </c>
      <c r="L311" s="3" t="s">
        <v>1269</v>
      </c>
      <c r="M311" s="9">
        <v>10</v>
      </c>
      <c r="N311" s="3" t="s">
        <v>20</v>
      </c>
      <c r="O311" s="3" t="s">
        <v>21</v>
      </c>
    </row>
    <row r="312" spans="1:15" x14ac:dyDescent="0.25">
      <c r="A312" s="2" t="str">
        <f>HYPERLINK("https://nddot-ixmultiasset.biprod.cloud/#/asset/inventory/nbibridges/4433", "23-139-24.0")</f>
        <v>23-139-24.0</v>
      </c>
      <c r="B312" s="3" t="s">
        <v>1047</v>
      </c>
      <c r="C312" s="3" t="s">
        <v>37</v>
      </c>
      <c r="D312" s="3" t="s">
        <v>98</v>
      </c>
      <c r="E312" s="3" t="s">
        <v>55</v>
      </c>
      <c r="F312" s="3" t="s">
        <v>16</v>
      </c>
      <c r="G312" s="3" t="s">
        <v>355</v>
      </c>
      <c r="H312" s="3" t="s">
        <v>25</v>
      </c>
      <c r="I312" s="3" t="s">
        <v>1262</v>
      </c>
      <c r="J312" s="3"/>
      <c r="K312" s="3"/>
      <c r="L312" s="3" t="s">
        <v>1269</v>
      </c>
      <c r="M312" s="9">
        <v>10</v>
      </c>
      <c r="N312" s="3" t="s">
        <v>20</v>
      </c>
      <c r="O312" s="3" t="s">
        <v>21</v>
      </c>
    </row>
    <row r="313" spans="1:15" x14ac:dyDescent="0.25">
      <c r="A313" s="2" t="str">
        <f>HYPERLINK("https://nddot-ixmultiasset.biprod.cloud/#/asset/inventory/nbibridges/4190", "23-148-11.1")</f>
        <v>23-148-11.1</v>
      </c>
      <c r="B313" s="3" t="s">
        <v>1007</v>
      </c>
      <c r="C313" s="3" t="s">
        <v>37</v>
      </c>
      <c r="D313" s="3" t="s">
        <v>975</v>
      </c>
      <c r="E313" s="3" t="s">
        <v>55</v>
      </c>
      <c r="F313" s="3" t="s">
        <v>16</v>
      </c>
      <c r="G313" s="3" t="s">
        <v>76</v>
      </c>
      <c r="H313" s="3" t="s">
        <v>25</v>
      </c>
      <c r="I313" s="3" t="s">
        <v>1282</v>
      </c>
      <c r="J313" s="3"/>
      <c r="K313" s="3" t="s">
        <v>19</v>
      </c>
      <c r="L313" s="3" t="s">
        <v>1269</v>
      </c>
      <c r="M313" s="9">
        <v>10</v>
      </c>
      <c r="N313" s="3" t="s">
        <v>20</v>
      </c>
      <c r="O313" s="3" t="s">
        <v>21</v>
      </c>
    </row>
    <row r="314" spans="1:15" x14ac:dyDescent="0.25">
      <c r="A314" s="4" t="str">
        <f>HYPERLINK("https://nddot-ixmultiasset.biprod.cloud/#/asset/inventory/nbibridges/4531", "23-148-19.0")</f>
        <v>23-148-19.0</v>
      </c>
      <c r="B314" s="5" t="s">
        <v>1066</v>
      </c>
      <c r="C314" s="5" t="s">
        <v>37</v>
      </c>
      <c r="D314" s="5" t="s">
        <v>975</v>
      </c>
      <c r="E314" s="5" t="s">
        <v>15</v>
      </c>
      <c r="F314" s="5" t="s">
        <v>16</v>
      </c>
      <c r="G314" s="5" t="s">
        <v>222</v>
      </c>
      <c r="H314" s="5" t="s">
        <v>25</v>
      </c>
      <c r="I314" s="5" t="s">
        <v>1252</v>
      </c>
      <c r="J314" s="5"/>
      <c r="K314" s="5"/>
      <c r="L314" s="5" t="s">
        <v>1269</v>
      </c>
      <c r="M314" s="10">
        <v>10</v>
      </c>
      <c r="N314" s="5" t="s">
        <v>20</v>
      </c>
      <c r="O314" s="5" t="s">
        <v>21</v>
      </c>
    </row>
    <row r="315" spans="1:15" x14ac:dyDescent="0.25">
      <c r="A315" s="4" t="str">
        <f>HYPERLINK("https://nddot-ixmultiasset.biprod.cloud/#/asset/inventory/nbibridges/4844", "23-148-23.0")</f>
        <v>23-148-23.0</v>
      </c>
      <c r="B315" s="5" t="s">
        <v>1125</v>
      </c>
      <c r="C315" s="5" t="s">
        <v>37</v>
      </c>
      <c r="D315" s="5" t="s">
        <v>23</v>
      </c>
      <c r="E315" s="5" t="s">
        <v>15</v>
      </c>
      <c r="F315" s="5" t="s">
        <v>16</v>
      </c>
      <c r="G315" s="5" t="s">
        <v>222</v>
      </c>
      <c r="H315" s="5" t="s">
        <v>25</v>
      </c>
      <c r="I315" s="5" t="s">
        <v>1282</v>
      </c>
      <c r="J315" s="5"/>
      <c r="K315" s="5"/>
      <c r="L315" s="5" t="s">
        <v>1269</v>
      </c>
      <c r="M315" s="10">
        <v>10</v>
      </c>
      <c r="N315" s="5" t="s">
        <v>20</v>
      </c>
      <c r="O315" s="5" t="s">
        <v>21</v>
      </c>
    </row>
    <row r="316" spans="1:15" x14ac:dyDescent="0.25">
      <c r="A316" s="2" t="str">
        <f>HYPERLINK("https://nddot-ixmultiasset.biprod.cloud/#/asset/inventory/nbibridges/3968", "37-101-18.0")</f>
        <v>37-101-18.0</v>
      </c>
      <c r="B316" s="3" t="s">
        <v>974</v>
      </c>
      <c r="C316" s="3" t="s">
        <v>225</v>
      </c>
      <c r="D316" s="3" t="s">
        <v>975</v>
      </c>
      <c r="E316" s="3" t="s">
        <v>15</v>
      </c>
      <c r="F316" s="3" t="s">
        <v>16</v>
      </c>
      <c r="G316" s="3" t="s">
        <v>222</v>
      </c>
      <c r="H316" s="3" t="s">
        <v>25</v>
      </c>
      <c r="I316" s="3" t="s">
        <v>1282</v>
      </c>
      <c r="J316" s="3"/>
      <c r="K316" s="3"/>
      <c r="L316" s="3" t="s">
        <v>1269</v>
      </c>
      <c r="M316" s="9">
        <v>10</v>
      </c>
      <c r="N316" s="3" t="s">
        <v>20</v>
      </c>
      <c r="O316" s="3" t="s">
        <v>21</v>
      </c>
    </row>
    <row r="317" spans="1:15" x14ac:dyDescent="0.25">
      <c r="A317" s="4" t="str">
        <f>HYPERLINK("https://nddot-ixmultiasset.biprod.cloud/#/asset/inventory/nbibridges/1409", "39-113-14.0")</f>
        <v>39-113-14.0</v>
      </c>
      <c r="B317" s="5" t="s">
        <v>447</v>
      </c>
      <c r="C317" s="5" t="s">
        <v>13</v>
      </c>
      <c r="D317" s="5" t="s">
        <v>60</v>
      </c>
      <c r="E317" s="5" t="s">
        <v>15</v>
      </c>
      <c r="F317" s="5" t="s">
        <v>16</v>
      </c>
      <c r="G317" s="5" t="s">
        <v>58</v>
      </c>
      <c r="H317" s="5" t="s">
        <v>25</v>
      </c>
      <c r="I317" s="5" t="s">
        <v>1252</v>
      </c>
      <c r="J317" s="5"/>
      <c r="K317" s="5"/>
      <c r="L317" s="5" t="s">
        <v>1269</v>
      </c>
      <c r="M317" s="10">
        <v>10</v>
      </c>
      <c r="N317" s="5" t="s">
        <v>20</v>
      </c>
      <c r="O317" s="5" t="s">
        <v>21</v>
      </c>
    </row>
    <row r="318" spans="1:15" x14ac:dyDescent="0.25">
      <c r="A318" s="4" t="str">
        <f>HYPERLINK("https://nddot-ixmultiasset.biprod.cloud/#/asset/inventory/nbibridges/3158", "46-118-04.0")</f>
        <v>46-118-04.0</v>
      </c>
      <c r="B318" s="5" t="s">
        <v>812</v>
      </c>
      <c r="C318" s="5" t="s">
        <v>27</v>
      </c>
      <c r="D318" s="5" t="s">
        <v>45</v>
      </c>
      <c r="E318" s="5" t="s">
        <v>15</v>
      </c>
      <c r="F318" s="5" t="s">
        <v>16</v>
      </c>
      <c r="G318" s="5" t="s">
        <v>491</v>
      </c>
      <c r="H318" s="5" t="s">
        <v>18</v>
      </c>
      <c r="I318" s="5" t="s">
        <v>1258</v>
      </c>
      <c r="J318" s="5"/>
      <c r="K318" s="5" t="s">
        <v>120</v>
      </c>
      <c r="L318" s="5" t="s">
        <v>1265</v>
      </c>
      <c r="M318" s="10">
        <v>10</v>
      </c>
      <c r="N318" s="5" t="s">
        <v>121</v>
      </c>
      <c r="O318" s="5" t="s">
        <v>21</v>
      </c>
    </row>
    <row r="319" spans="1:15" x14ac:dyDescent="0.25">
      <c r="A319" s="2" t="str">
        <f>HYPERLINK("https://nddot-ixmultiasset.biprod.cloud/#/asset/inventory/nbibridges/4266", "46-119-01.0")</f>
        <v>46-119-01.0</v>
      </c>
      <c r="B319" s="3" t="s">
        <v>1020</v>
      </c>
      <c r="C319" s="3" t="s">
        <v>27</v>
      </c>
      <c r="D319" s="3" t="s">
        <v>167</v>
      </c>
      <c r="E319" s="3" t="s">
        <v>1021</v>
      </c>
      <c r="F319" s="3" t="s">
        <v>16</v>
      </c>
      <c r="G319" s="3" t="s">
        <v>29</v>
      </c>
      <c r="H319" s="3" t="s">
        <v>25</v>
      </c>
      <c r="I319" s="3" t="s">
        <v>1275</v>
      </c>
      <c r="J319" s="3"/>
      <c r="K319" s="3"/>
      <c r="L319" s="3" t="s">
        <v>1269</v>
      </c>
      <c r="M319" s="9">
        <v>10</v>
      </c>
      <c r="N319" s="3" t="s">
        <v>20</v>
      </c>
      <c r="O319" s="3" t="s">
        <v>21</v>
      </c>
    </row>
    <row r="320" spans="1:15" x14ac:dyDescent="0.25">
      <c r="A320" s="4" t="str">
        <f>HYPERLINK("https://nddot-ixmultiasset.biprod.cloud/#/asset/inventory/nbibridges/76", "46-120-07.0")</f>
        <v>46-120-07.0</v>
      </c>
      <c r="B320" s="5" t="s">
        <v>44</v>
      </c>
      <c r="C320" s="5" t="s">
        <v>27</v>
      </c>
      <c r="D320" s="5" t="s">
        <v>45</v>
      </c>
      <c r="E320" s="5" t="s">
        <v>15</v>
      </c>
      <c r="F320" s="5" t="s">
        <v>16</v>
      </c>
      <c r="G320" s="5" t="s">
        <v>46</v>
      </c>
      <c r="H320" s="5" t="s">
        <v>18</v>
      </c>
      <c r="I320" s="5" t="s">
        <v>1258</v>
      </c>
      <c r="J320" s="5"/>
      <c r="K320" s="5" t="s">
        <v>19</v>
      </c>
      <c r="L320" s="5" t="s">
        <v>1269</v>
      </c>
      <c r="M320" s="10">
        <v>10</v>
      </c>
      <c r="N320" s="5" t="s">
        <v>20</v>
      </c>
      <c r="O320" s="5" t="s">
        <v>21</v>
      </c>
    </row>
    <row r="321" spans="1:15" x14ac:dyDescent="0.25">
      <c r="A321" s="4" t="str">
        <f>HYPERLINK("https://nddot-ixmultiasset.biprod.cloud/#/asset/inventory/nbibridges/4987", "47-105-31.0")</f>
        <v>47-105-31.0</v>
      </c>
      <c r="B321" s="5" t="s">
        <v>1149</v>
      </c>
      <c r="C321" s="5" t="s">
        <v>63</v>
      </c>
      <c r="D321" s="5" t="s">
        <v>388</v>
      </c>
      <c r="E321" s="5" t="s">
        <v>15</v>
      </c>
      <c r="F321" s="5" t="s">
        <v>16</v>
      </c>
      <c r="G321" s="5" t="s">
        <v>113</v>
      </c>
      <c r="H321" s="5" t="s">
        <v>25</v>
      </c>
      <c r="I321" s="5" t="s">
        <v>1262</v>
      </c>
      <c r="J321" s="5"/>
      <c r="K321" s="5"/>
      <c r="L321" s="5" t="s">
        <v>1269</v>
      </c>
      <c r="M321" s="10">
        <v>10</v>
      </c>
      <c r="N321" s="5" t="s">
        <v>20</v>
      </c>
      <c r="O321" s="5" t="s">
        <v>21</v>
      </c>
    </row>
    <row r="322" spans="1:15" x14ac:dyDescent="0.25">
      <c r="A322" s="4" t="str">
        <f>HYPERLINK("https://nddot-ixmultiasset.biprod.cloud/#/asset/inventory/nbibridges/4768", "47-117-00.0")</f>
        <v>47-117-00.0</v>
      </c>
      <c r="B322" s="5" t="s">
        <v>1119</v>
      </c>
      <c r="C322" s="5" t="s">
        <v>63</v>
      </c>
      <c r="D322" s="5" t="s">
        <v>64</v>
      </c>
      <c r="E322" s="5" t="s">
        <v>15</v>
      </c>
      <c r="F322" s="5" t="s">
        <v>16</v>
      </c>
      <c r="G322" s="5" t="s">
        <v>56</v>
      </c>
      <c r="H322" s="5" t="s">
        <v>25</v>
      </c>
      <c r="I322" s="5" t="s">
        <v>1262</v>
      </c>
      <c r="J322" s="5"/>
      <c r="K322" s="5"/>
      <c r="L322" s="5" t="s">
        <v>1269</v>
      </c>
      <c r="M322" s="10">
        <v>10</v>
      </c>
      <c r="N322" s="5" t="s">
        <v>20</v>
      </c>
      <c r="O322" s="5" t="s">
        <v>21</v>
      </c>
    </row>
    <row r="323" spans="1:15" x14ac:dyDescent="0.25">
      <c r="A323" s="4" t="str">
        <f>HYPERLINK("https://nddot-ixmultiasset.biprod.cloud/#/asset/inventory/nbibridges/102", "47-119-03.0")</f>
        <v>47-119-03.0</v>
      </c>
      <c r="B323" s="5" t="s">
        <v>62</v>
      </c>
      <c r="C323" s="5" t="s">
        <v>63</v>
      </c>
      <c r="D323" s="5" t="s">
        <v>64</v>
      </c>
      <c r="E323" s="5" t="s">
        <v>65</v>
      </c>
      <c r="F323" s="5" t="s">
        <v>16</v>
      </c>
      <c r="G323" s="5" t="s">
        <v>66</v>
      </c>
      <c r="H323" s="5" t="s">
        <v>25</v>
      </c>
      <c r="I323" s="5" t="s">
        <v>1262</v>
      </c>
      <c r="J323" s="5"/>
      <c r="K323" s="5"/>
      <c r="L323" s="5" t="s">
        <v>1269</v>
      </c>
      <c r="M323" s="10">
        <v>10</v>
      </c>
      <c r="N323" s="5" t="s">
        <v>20</v>
      </c>
      <c r="O323" s="5" t="s">
        <v>21</v>
      </c>
    </row>
    <row r="324" spans="1:15" x14ac:dyDescent="0.25">
      <c r="A324" s="4" t="str">
        <f>HYPERLINK("https://nddot-ixmultiasset.biprod.cloud/#/asset/inventory/nbibridges/2370", "47-128-22.0")</f>
        <v>47-128-22.0</v>
      </c>
      <c r="B324" s="5" t="s">
        <v>669</v>
      </c>
      <c r="C324" s="5" t="s">
        <v>63</v>
      </c>
      <c r="D324" s="5" t="s">
        <v>64</v>
      </c>
      <c r="E324" s="5" t="s">
        <v>55</v>
      </c>
      <c r="F324" s="5" t="s">
        <v>16</v>
      </c>
      <c r="G324" s="5" t="s">
        <v>408</v>
      </c>
      <c r="H324" s="5" t="s">
        <v>25</v>
      </c>
      <c r="I324" s="5" t="s">
        <v>1277</v>
      </c>
      <c r="J324" s="5"/>
      <c r="K324" s="5" t="s">
        <v>19</v>
      </c>
      <c r="L324" s="5" t="s">
        <v>1269</v>
      </c>
      <c r="M324" s="10">
        <v>10</v>
      </c>
      <c r="N324" s="5" t="s">
        <v>20</v>
      </c>
      <c r="O324" s="5" t="s">
        <v>21</v>
      </c>
    </row>
    <row r="325" spans="1:15" x14ac:dyDescent="0.25">
      <c r="A325" s="4" t="str">
        <f>HYPERLINK("https://nddot-ixmultiasset.biprod.cloud/#/asset/inventory/nbibridges/2909", "47-130-05.0")</f>
        <v>47-130-05.0</v>
      </c>
      <c r="B325" s="5" t="s">
        <v>769</v>
      </c>
      <c r="C325" s="5" t="s">
        <v>63</v>
      </c>
      <c r="D325" s="5" t="s">
        <v>98</v>
      </c>
      <c r="E325" s="5" t="s">
        <v>15</v>
      </c>
      <c r="F325" s="5" t="s">
        <v>16</v>
      </c>
      <c r="G325" s="5" t="s">
        <v>632</v>
      </c>
      <c r="H325" s="5" t="s">
        <v>18</v>
      </c>
      <c r="I325" s="5" t="s">
        <v>1262</v>
      </c>
      <c r="J325" s="5"/>
      <c r="K325" s="5"/>
      <c r="L325" s="5" t="s">
        <v>1269</v>
      </c>
      <c r="M325" s="10">
        <v>10</v>
      </c>
      <c r="N325" s="5" t="s">
        <v>20</v>
      </c>
      <c r="O325" s="5" t="s">
        <v>21</v>
      </c>
    </row>
    <row r="326" spans="1:15" x14ac:dyDescent="0.25">
      <c r="A326" s="2" t="str">
        <f>HYPERLINK("https://nddot-ixmultiasset.biprod.cloud/#/asset/inventory/nbibridges/3821", "47-141-43.0")</f>
        <v>47-141-43.0</v>
      </c>
      <c r="B326" s="3" t="s">
        <v>952</v>
      </c>
      <c r="C326" s="3" t="s">
        <v>63</v>
      </c>
      <c r="D326" s="3" t="s">
        <v>45</v>
      </c>
      <c r="E326" s="3" t="s">
        <v>15</v>
      </c>
      <c r="F326" s="3" t="s">
        <v>16</v>
      </c>
      <c r="G326" s="3" t="s">
        <v>431</v>
      </c>
      <c r="H326" s="3" t="s">
        <v>18</v>
      </c>
      <c r="I326" s="3" t="s">
        <v>1275</v>
      </c>
      <c r="J326" s="3"/>
      <c r="K326" s="3"/>
      <c r="L326" s="3" t="s">
        <v>1269</v>
      </c>
      <c r="M326" s="9">
        <v>10</v>
      </c>
      <c r="N326" s="3" t="s">
        <v>20</v>
      </c>
      <c r="O326" s="3" t="s">
        <v>21</v>
      </c>
    </row>
    <row r="327" spans="1:15" x14ac:dyDescent="0.25">
      <c r="A327" s="2" t="str">
        <f>HYPERLINK("https://nddot-ixmultiasset.biprod.cloud/#/asset/inventory/nbibridges/3997", "47-142-44.0")</f>
        <v>47-142-44.0</v>
      </c>
      <c r="B327" s="3" t="s">
        <v>982</v>
      </c>
      <c r="C327" s="3" t="s">
        <v>63</v>
      </c>
      <c r="D327" s="3" t="s">
        <v>98</v>
      </c>
      <c r="E327" s="3" t="s">
        <v>15</v>
      </c>
      <c r="F327" s="3" t="s">
        <v>16</v>
      </c>
      <c r="G327" s="3" t="s">
        <v>350</v>
      </c>
      <c r="H327" s="3" t="s">
        <v>25</v>
      </c>
      <c r="I327" s="3" t="s">
        <v>1275</v>
      </c>
      <c r="J327" s="3"/>
      <c r="K327" s="3" t="s">
        <v>202</v>
      </c>
      <c r="L327" s="3" t="s">
        <v>1269</v>
      </c>
      <c r="M327" s="9">
        <v>10</v>
      </c>
      <c r="N327" s="3" t="s">
        <v>20</v>
      </c>
      <c r="O327" s="3" t="s">
        <v>21</v>
      </c>
    </row>
    <row r="328" spans="1:15" x14ac:dyDescent="0.25">
      <c r="A328" s="4" t="str">
        <f>HYPERLINK("https://nddot-ixmultiasset.biprod.cloud/#/asset/inventory/nbibridges/4662", "47-143-32.0")</f>
        <v>47-143-32.0</v>
      </c>
      <c r="B328" s="5" t="s">
        <v>1098</v>
      </c>
      <c r="C328" s="5" t="s">
        <v>63</v>
      </c>
      <c r="D328" s="5" t="s">
        <v>98</v>
      </c>
      <c r="E328" s="5" t="s">
        <v>65</v>
      </c>
      <c r="F328" s="5" t="s">
        <v>16</v>
      </c>
      <c r="G328" s="5" t="s">
        <v>431</v>
      </c>
      <c r="H328" s="5" t="s">
        <v>25</v>
      </c>
      <c r="I328" s="5" t="s">
        <v>1275</v>
      </c>
      <c r="J328" s="5"/>
      <c r="K328" s="5"/>
      <c r="L328" s="5" t="s">
        <v>1269</v>
      </c>
      <c r="M328" s="10">
        <v>10</v>
      </c>
      <c r="N328" s="5" t="s">
        <v>20</v>
      </c>
      <c r="O328" s="5" t="s">
        <v>21</v>
      </c>
    </row>
    <row r="329" spans="1:15" x14ac:dyDescent="0.25">
      <c r="A329" s="2" t="str">
        <f>HYPERLINK("https://nddot-ixmultiasset.biprod.cloud/#/asset/inventory/nbibridges/4657", "47-143-37.0")</f>
        <v>47-143-37.0</v>
      </c>
      <c r="B329" s="3" t="s">
        <v>1097</v>
      </c>
      <c r="C329" s="3" t="s">
        <v>63</v>
      </c>
      <c r="D329" s="3" t="s">
        <v>98</v>
      </c>
      <c r="E329" s="3" t="s">
        <v>15</v>
      </c>
      <c r="F329" s="3" t="s">
        <v>16</v>
      </c>
      <c r="G329" s="3" t="s">
        <v>450</v>
      </c>
      <c r="H329" s="3" t="s">
        <v>18</v>
      </c>
      <c r="I329" s="3" t="s">
        <v>1258</v>
      </c>
      <c r="J329" s="3"/>
      <c r="K329" s="3"/>
      <c r="L329" s="3" t="s">
        <v>1269</v>
      </c>
      <c r="M329" s="9">
        <v>10</v>
      </c>
      <c r="N329" s="3" t="s">
        <v>20</v>
      </c>
      <c r="O329" s="3" t="s">
        <v>21</v>
      </c>
    </row>
    <row r="330" spans="1:15" x14ac:dyDescent="0.25">
      <c r="A330" s="2" t="str">
        <f>HYPERLINK("https://nddot-ixmultiasset.biprod.cloud/#/asset/inventory/nbibridges/4858", "47-143-39.0")</f>
        <v>47-143-39.0</v>
      </c>
      <c r="B330" s="3" t="s">
        <v>1126</v>
      </c>
      <c r="C330" s="3" t="s">
        <v>63</v>
      </c>
      <c r="D330" s="3" t="s">
        <v>98</v>
      </c>
      <c r="E330" s="3" t="s">
        <v>15</v>
      </c>
      <c r="F330" s="3" t="s">
        <v>16</v>
      </c>
      <c r="G330" s="3" t="s">
        <v>164</v>
      </c>
      <c r="H330" s="3" t="s">
        <v>25</v>
      </c>
      <c r="I330" s="3" t="s">
        <v>1262</v>
      </c>
      <c r="J330" s="3"/>
      <c r="K330" s="3"/>
      <c r="L330" s="3" t="s">
        <v>1269</v>
      </c>
      <c r="M330" s="9">
        <v>10</v>
      </c>
      <c r="N330" s="3" t="s">
        <v>20</v>
      </c>
      <c r="O330" s="3" t="s">
        <v>21</v>
      </c>
    </row>
    <row r="331" spans="1:15" x14ac:dyDescent="0.25">
      <c r="A331" s="4" t="str">
        <f>HYPERLINK("https://nddot-ixmultiasset.biprod.cloud/#/asset/inventory/nbibridges/5062", "49-129-10.0")</f>
        <v>49-129-10.0</v>
      </c>
      <c r="B331" s="5" t="s">
        <v>1161</v>
      </c>
      <c r="C331" s="5" t="s">
        <v>117</v>
      </c>
      <c r="D331" s="5" t="s">
        <v>306</v>
      </c>
      <c r="E331" s="5" t="s">
        <v>15</v>
      </c>
      <c r="F331" s="5" t="s">
        <v>16</v>
      </c>
      <c r="G331" s="5" t="s">
        <v>140</v>
      </c>
      <c r="H331" s="5" t="s">
        <v>94</v>
      </c>
      <c r="I331" s="5" t="s">
        <v>1274</v>
      </c>
      <c r="J331" s="5" t="s">
        <v>1162</v>
      </c>
      <c r="K331" s="5"/>
      <c r="L331" s="5" t="s">
        <v>1265</v>
      </c>
      <c r="M331" s="10">
        <v>10</v>
      </c>
      <c r="N331" s="5" t="s">
        <v>121</v>
      </c>
      <c r="O331" s="5" t="s">
        <v>21</v>
      </c>
    </row>
    <row r="332" spans="1:15" x14ac:dyDescent="0.25">
      <c r="A332" s="2" t="str">
        <f>HYPERLINK("https://nddot-ixmultiasset.biprod.cloud/#/asset/inventory/nbibridges/2265", "JMTN01")</f>
        <v>JMTN01</v>
      </c>
      <c r="B332" s="3" t="s">
        <v>648</v>
      </c>
      <c r="C332" s="3" t="s">
        <v>63</v>
      </c>
      <c r="D332" s="3" t="s">
        <v>98</v>
      </c>
      <c r="E332" s="3" t="s">
        <v>649</v>
      </c>
      <c r="F332" s="3" t="s">
        <v>16</v>
      </c>
      <c r="G332" s="3" t="s">
        <v>644</v>
      </c>
      <c r="H332" s="3" t="s">
        <v>18</v>
      </c>
      <c r="I332" s="3" t="s">
        <v>1282</v>
      </c>
      <c r="J332" s="3"/>
      <c r="K332" s="3" t="s">
        <v>120</v>
      </c>
      <c r="L332" s="3" t="s">
        <v>1269</v>
      </c>
      <c r="M332" s="9">
        <v>10</v>
      </c>
      <c r="N332" s="3" t="s">
        <v>20</v>
      </c>
      <c r="O332" s="3" t="s">
        <v>21</v>
      </c>
    </row>
    <row r="333" spans="1:15" x14ac:dyDescent="0.25">
      <c r="A333" s="4" t="str">
        <f>HYPERLINK("https://nddot-ixmultiasset.biprod.cloud/#/asset/inventory/nbibridges/2514", "JMTN03")</f>
        <v>JMTN03</v>
      </c>
      <c r="B333" s="5" t="s">
        <v>696</v>
      </c>
      <c r="C333" s="5" t="s">
        <v>63</v>
      </c>
      <c r="D333" s="5" t="s">
        <v>98</v>
      </c>
      <c r="E333" s="5" t="s">
        <v>697</v>
      </c>
      <c r="F333" s="5" t="s">
        <v>16</v>
      </c>
      <c r="G333" s="5" t="s">
        <v>119</v>
      </c>
      <c r="H333" s="5" t="s">
        <v>25</v>
      </c>
      <c r="I333" s="5" t="s">
        <v>1262</v>
      </c>
      <c r="J333" s="5"/>
      <c r="K333" s="5"/>
      <c r="L333" s="5" t="s">
        <v>1269</v>
      </c>
      <c r="M333" s="10">
        <v>10</v>
      </c>
      <c r="N333" s="5" t="s">
        <v>20</v>
      </c>
      <c r="O333" s="5" t="s">
        <v>21</v>
      </c>
    </row>
    <row r="334" spans="1:15" x14ac:dyDescent="0.25">
      <c r="A334" s="2" t="str">
        <f>HYPERLINK("https://nddot-ixmultiasset.biprod.cloud/#/asset/inventory/nbibridges/2589", "JMTN04")</f>
        <v>JMTN04</v>
      </c>
      <c r="B334" s="3" t="s">
        <v>708</v>
      </c>
      <c r="C334" s="3" t="s">
        <v>63</v>
      </c>
      <c r="D334" s="3" t="s">
        <v>98</v>
      </c>
      <c r="E334" s="3" t="s">
        <v>709</v>
      </c>
      <c r="F334" s="3" t="s">
        <v>235</v>
      </c>
      <c r="G334" s="3" t="s">
        <v>373</v>
      </c>
      <c r="H334" s="3" t="s">
        <v>25</v>
      </c>
      <c r="I334" s="3" t="s">
        <v>1262</v>
      </c>
      <c r="J334" s="3"/>
      <c r="K334" s="3"/>
      <c r="L334" s="3" t="s">
        <v>1269</v>
      </c>
      <c r="M334" s="9">
        <v>10</v>
      </c>
      <c r="N334" s="3" t="s">
        <v>20</v>
      </c>
      <c r="O334" s="3" t="s">
        <v>21</v>
      </c>
    </row>
    <row r="335" spans="1:15" x14ac:dyDescent="0.25">
      <c r="A335" s="4" t="str">
        <f>HYPERLINK("https://nddot-ixmultiasset.biprod.cloud/#/asset/inventory/nbibridges/2638", "JMTN05")</f>
        <v>JMTN05</v>
      </c>
      <c r="B335" s="5" t="s">
        <v>718</v>
      </c>
      <c r="C335" s="5" t="s">
        <v>63</v>
      </c>
      <c r="D335" s="5" t="s">
        <v>98</v>
      </c>
      <c r="E335" s="5" t="s">
        <v>719</v>
      </c>
      <c r="F335" s="5" t="s">
        <v>16</v>
      </c>
      <c r="G335" s="5" t="s">
        <v>39</v>
      </c>
      <c r="H335" s="5" t="s">
        <v>25</v>
      </c>
      <c r="I335" s="5" t="s">
        <v>1276</v>
      </c>
      <c r="J335" s="5"/>
      <c r="K335" s="5"/>
      <c r="L335" s="5" t="s">
        <v>1269</v>
      </c>
      <c r="M335" s="10">
        <v>10</v>
      </c>
      <c r="N335" s="5" t="s">
        <v>20</v>
      </c>
      <c r="O335" s="5" t="s">
        <v>21</v>
      </c>
    </row>
    <row r="336" spans="1:15" x14ac:dyDescent="0.25">
      <c r="A336" s="4" t="str">
        <f>HYPERLINK("https://nddot-ixmultiasset.biprod.cloud/#/asset/inventory/nbibridges/2176", "JMTN09")</f>
        <v>JMTN09</v>
      </c>
      <c r="B336" s="5" t="s">
        <v>626</v>
      </c>
      <c r="C336" s="5" t="s">
        <v>63</v>
      </c>
      <c r="D336" s="5" t="s">
        <v>64</v>
      </c>
      <c r="E336" s="5" t="s">
        <v>627</v>
      </c>
      <c r="F336" s="5" t="s">
        <v>16</v>
      </c>
      <c r="G336" s="5" t="s">
        <v>178</v>
      </c>
      <c r="H336" s="5" t="s">
        <v>25</v>
      </c>
      <c r="I336" s="5" t="s">
        <v>1262</v>
      </c>
      <c r="J336" s="5"/>
      <c r="K336" s="5"/>
      <c r="L336" s="5" t="s">
        <v>1269</v>
      </c>
      <c r="M336" s="10">
        <v>10</v>
      </c>
      <c r="N336" s="5" t="s">
        <v>20</v>
      </c>
      <c r="O336" s="5" t="s">
        <v>21</v>
      </c>
    </row>
    <row r="337" spans="1:15" x14ac:dyDescent="0.25">
      <c r="A337" s="4" t="str">
        <f>HYPERLINK("https://nddot-ixmultiasset.biprod.cloud/#/asset/inventory/nbibridges/518", "09-125-30.2")</f>
        <v>09-125-30.2</v>
      </c>
      <c r="B337" s="5" t="s">
        <v>206</v>
      </c>
      <c r="C337" s="5" t="s">
        <v>41</v>
      </c>
      <c r="D337" s="5" t="s">
        <v>23</v>
      </c>
      <c r="E337" s="5" t="s">
        <v>15</v>
      </c>
      <c r="F337" s="5" t="s">
        <v>16</v>
      </c>
      <c r="G337" s="5" t="s">
        <v>207</v>
      </c>
      <c r="H337" s="5" t="s">
        <v>25</v>
      </c>
      <c r="I337" s="5" t="s">
        <v>1252</v>
      </c>
      <c r="J337" s="5"/>
      <c r="K337" s="5"/>
      <c r="L337" s="5" t="s">
        <v>1268</v>
      </c>
      <c r="M337" s="10">
        <v>11</v>
      </c>
      <c r="N337" s="5" t="s">
        <v>35</v>
      </c>
      <c r="O337" s="5" t="s">
        <v>21</v>
      </c>
    </row>
    <row r="338" spans="1:15" x14ac:dyDescent="0.25">
      <c r="A338" s="2" t="str">
        <f>HYPERLINK("https://nddot-ixmultiasset.biprod.cloud/#/asset/inventory/nbibridges/722", "09-125-33.3")</f>
        <v>09-125-33.3</v>
      </c>
      <c r="B338" s="3" t="s">
        <v>266</v>
      </c>
      <c r="C338" s="3" t="s">
        <v>41</v>
      </c>
      <c r="D338" s="3" t="s">
        <v>48</v>
      </c>
      <c r="E338" s="3" t="s">
        <v>15</v>
      </c>
      <c r="F338" s="3" t="s">
        <v>16</v>
      </c>
      <c r="G338" s="3" t="s">
        <v>207</v>
      </c>
      <c r="H338" s="3" t="s">
        <v>25</v>
      </c>
      <c r="I338" s="3" t="s">
        <v>1262</v>
      </c>
      <c r="J338" s="3"/>
      <c r="K338" s="3"/>
      <c r="L338" s="3" t="s">
        <v>1268</v>
      </c>
      <c r="M338" s="9">
        <v>11</v>
      </c>
      <c r="N338" s="3" t="s">
        <v>20</v>
      </c>
      <c r="O338" s="3" t="s">
        <v>21</v>
      </c>
    </row>
    <row r="339" spans="1:15" x14ac:dyDescent="0.25">
      <c r="A339" s="4" t="str">
        <f>HYPERLINK("https://nddot-ixmultiasset.biprod.cloud/#/asset/inventory/nbibridges/547", "09-126-27.2")</f>
        <v>09-126-27.2</v>
      </c>
      <c r="B339" s="5" t="s">
        <v>218</v>
      </c>
      <c r="C339" s="5" t="s">
        <v>41</v>
      </c>
      <c r="D339" s="5" t="s">
        <v>23</v>
      </c>
      <c r="E339" s="5" t="s">
        <v>15</v>
      </c>
      <c r="F339" s="5" t="s">
        <v>16</v>
      </c>
      <c r="G339" s="5" t="s">
        <v>207</v>
      </c>
      <c r="H339" s="5" t="s">
        <v>25</v>
      </c>
      <c r="I339" s="5" t="s">
        <v>1252</v>
      </c>
      <c r="J339" s="5"/>
      <c r="K339" s="5"/>
      <c r="L339" s="5" t="s">
        <v>1268</v>
      </c>
      <c r="M339" s="10">
        <v>11</v>
      </c>
      <c r="N339" s="5" t="s">
        <v>35</v>
      </c>
      <c r="O339" s="5" t="s">
        <v>21</v>
      </c>
    </row>
    <row r="340" spans="1:15" x14ac:dyDescent="0.25">
      <c r="A340" s="2" t="str">
        <f>HYPERLINK("https://nddot-ixmultiasset.biprod.cloud/#/asset/inventory/nbibridges/546", "09-136-23.2")</f>
        <v>09-136-23.2</v>
      </c>
      <c r="B340" s="3" t="s">
        <v>217</v>
      </c>
      <c r="C340" s="3" t="s">
        <v>41</v>
      </c>
      <c r="D340" s="3" t="s">
        <v>135</v>
      </c>
      <c r="E340" s="3" t="s">
        <v>15</v>
      </c>
      <c r="F340" s="3" t="s">
        <v>16</v>
      </c>
      <c r="G340" s="3" t="s">
        <v>207</v>
      </c>
      <c r="H340" s="3" t="s">
        <v>25</v>
      </c>
      <c r="I340" s="3" t="s">
        <v>1252</v>
      </c>
      <c r="J340" s="3"/>
      <c r="K340" s="3"/>
      <c r="L340" s="3" t="s">
        <v>1268</v>
      </c>
      <c r="M340" s="9">
        <v>11</v>
      </c>
      <c r="N340" s="3" t="s">
        <v>35</v>
      </c>
      <c r="O340" s="3" t="s">
        <v>21</v>
      </c>
    </row>
    <row r="341" spans="1:15" x14ac:dyDescent="0.25">
      <c r="A341" s="4" t="str">
        <f>HYPERLINK("https://nddot-ixmultiasset.biprod.cloud/#/asset/inventory/nbibridges/5131", "09-138-31.3")</f>
        <v>09-138-31.3</v>
      </c>
      <c r="B341" s="5" t="s">
        <v>1189</v>
      </c>
      <c r="C341" s="5" t="s">
        <v>41</v>
      </c>
      <c r="D341" s="5" t="s">
        <v>102</v>
      </c>
      <c r="E341" s="5" t="s">
        <v>1190</v>
      </c>
      <c r="F341" s="5" t="s">
        <v>16</v>
      </c>
      <c r="G341" s="5" t="s">
        <v>313</v>
      </c>
      <c r="H341" s="5" t="s">
        <v>25</v>
      </c>
      <c r="I341" s="5" t="s">
        <v>1252</v>
      </c>
      <c r="J341" s="5"/>
      <c r="K341" s="5"/>
      <c r="L341" s="5" t="s">
        <v>1268</v>
      </c>
      <c r="M341" s="10">
        <v>11</v>
      </c>
      <c r="N341" s="5" t="s">
        <v>20</v>
      </c>
      <c r="O341" s="5" t="s">
        <v>21</v>
      </c>
    </row>
    <row r="342" spans="1:15" x14ac:dyDescent="0.25">
      <c r="A342" s="4" t="str">
        <f>HYPERLINK("https://nddot-ixmultiasset.biprod.cloud/#/asset/inventory/nbibridges/4614", "39-109-30.1")</f>
        <v>39-109-30.1</v>
      </c>
      <c r="B342" s="5" t="s">
        <v>1089</v>
      </c>
      <c r="C342" s="5" t="s">
        <v>13</v>
      </c>
      <c r="D342" s="5" t="s">
        <v>971</v>
      </c>
      <c r="E342" s="5" t="s">
        <v>15</v>
      </c>
      <c r="F342" s="5" t="s">
        <v>16</v>
      </c>
      <c r="G342" s="5" t="s">
        <v>1090</v>
      </c>
      <c r="H342" s="5" t="s">
        <v>18</v>
      </c>
      <c r="I342" s="5" t="s">
        <v>1258</v>
      </c>
      <c r="J342" s="5"/>
      <c r="K342" s="5" t="s">
        <v>19</v>
      </c>
      <c r="L342" s="5" t="s">
        <v>1268</v>
      </c>
      <c r="M342" s="10">
        <v>11</v>
      </c>
      <c r="N342" s="5" t="s">
        <v>20</v>
      </c>
      <c r="O342" s="5" t="s">
        <v>21</v>
      </c>
    </row>
    <row r="343" spans="1:15" x14ac:dyDescent="0.25">
      <c r="A343" s="2" t="str">
        <f>HYPERLINK("https://nddot-ixmultiasset.biprod.cloud/#/asset/inventory/nbibridges/4924", "39-110-30.0")</f>
        <v>39-110-30.0</v>
      </c>
      <c r="B343" s="3" t="s">
        <v>1139</v>
      </c>
      <c r="C343" s="3" t="s">
        <v>13</v>
      </c>
      <c r="D343" s="3" t="s">
        <v>14</v>
      </c>
      <c r="E343" s="3" t="s">
        <v>15</v>
      </c>
      <c r="F343" s="3" t="s">
        <v>16</v>
      </c>
      <c r="G343" s="3" t="s">
        <v>493</v>
      </c>
      <c r="H343" s="3" t="s">
        <v>25</v>
      </c>
      <c r="I343" s="3" t="s">
        <v>1252</v>
      </c>
      <c r="J343" s="3"/>
      <c r="K343" s="3"/>
      <c r="L343" s="3" t="s">
        <v>1268</v>
      </c>
      <c r="M343" s="9">
        <v>11</v>
      </c>
      <c r="N343" s="3" t="s">
        <v>20</v>
      </c>
      <c r="O343" s="3" t="s">
        <v>21</v>
      </c>
    </row>
    <row r="344" spans="1:15" x14ac:dyDescent="0.25">
      <c r="A344" s="4" t="str">
        <f>HYPERLINK("https://nddot-ixmultiasset.biprod.cloud/#/asset/inventory/nbibridges/429", "39-111-31.0")</f>
        <v>39-111-31.0</v>
      </c>
      <c r="B344" s="5" t="s">
        <v>191</v>
      </c>
      <c r="C344" s="5" t="s">
        <v>13</v>
      </c>
      <c r="D344" s="5" t="s">
        <v>14</v>
      </c>
      <c r="E344" s="5" t="s">
        <v>15</v>
      </c>
      <c r="F344" s="5" t="s">
        <v>16</v>
      </c>
      <c r="G344" s="5" t="s">
        <v>119</v>
      </c>
      <c r="H344" s="5" t="s">
        <v>25</v>
      </c>
      <c r="I344" s="5" t="s">
        <v>1262</v>
      </c>
      <c r="J344" s="5"/>
      <c r="K344" s="5"/>
      <c r="L344" s="5" t="s">
        <v>1268</v>
      </c>
      <c r="M344" s="10">
        <v>11</v>
      </c>
      <c r="N344" s="5" t="s">
        <v>20</v>
      </c>
      <c r="O344" s="5" t="s">
        <v>21</v>
      </c>
    </row>
    <row r="345" spans="1:15" x14ac:dyDescent="0.25">
      <c r="A345" s="2" t="str">
        <f>HYPERLINK("https://nddot-ixmultiasset.biprod.cloud/#/asset/inventory/nbibridges/1693", "39-113-32.1")</f>
        <v>39-113-32.1</v>
      </c>
      <c r="B345" s="3" t="s">
        <v>524</v>
      </c>
      <c r="C345" s="3" t="s">
        <v>13</v>
      </c>
      <c r="D345" s="3" t="s">
        <v>14</v>
      </c>
      <c r="E345" s="3" t="s">
        <v>15</v>
      </c>
      <c r="F345" s="3" t="s">
        <v>16</v>
      </c>
      <c r="G345" s="3" t="s">
        <v>71</v>
      </c>
      <c r="H345" s="3" t="s">
        <v>25</v>
      </c>
      <c r="I345" s="3" t="s">
        <v>1258</v>
      </c>
      <c r="J345" s="3"/>
      <c r="K345" s="3" t="s">
        <v>202</v>
      </c>
      <c r="L345" s="3" t="s">
        <v>1268</v>
      </c>
      <c r="M345" s="9">
        <v>11</v>
      </c>
      <c r="N345" s="3" t="s">
        <v>20</v>
      </c>
      <c r="O345" s="3" t="s">
        <v>21</v>
      </c>
    </row>
    <row r="346" spans="1:15" x14ac:dyDescent="0.25">
      <c r="A346" s="4" t="str">
        <f>HYPERLINK("https://nddot-ixmultiasset.biprod.cloud/#/asset/inventory/nbibridges/2167", "39-115-33.0")</f>
        <v>39-115-33.0</v>
      </c>
      <c r="B346" s="5" t="s">
        <v>624</v>
      </c>
      <c r="C346" s="5" t="s">
        <v>13</v>
      </c>
      <c r="D346" s="5" t="s">
        <v>14</v>
      </c>
      <c r="E346" s="5" t="s">
        <v>15</v>
      </c>
      <c r="F346" s="5" t="s">
        <v>16</v>
      </c>
      <c r="G346" s="5" t="s">
        <v>238</v>
      </c>
      <c r="H346" s="5" t="s">
        <v>18</v>
      </c>
      <c r="I346" s="5" t="s">
        <v>1258</v>
      </c>
      <c r="J346" s="5"/>
      <c r="K346" s="5" t="s">
        <v>120</v>
      </c>
      <c r="L346" s="5" t="s">
        <v>1257</v>
      </c>
      <c r="M346" s="10">
        <v>11</v>
      </c>
      <c r="N346" s="5" t="s">
        <v>121</v>
      </c>
      <c r="O346" s="5" t="s">
        <v>21</v>
      </c>
    </row>
    <row r="347" spans="1:15" x14ac:dyDescent="0.25">
      <c r="A347" s="2" t="str">
        <f>HYPERLINK("https://nddot-ixmultiasset.biprod.cloud/#/asset/inventory/nbibridges/2765", "39-116-34.1")</f>
        <v>39-116-34.1</v>
      </c>
      <c r="B347" s="3" t="s">
        <v>745</v>
      </c>
      <c r="C347" s="3" t="s">
        <v>13</v>
      </c>
      <c r="D347" s="3" t="s">
        <v>14</v>
      </c>
      <c r="E347" s="3" t="s">
        <v>15</v>
      </c>
      <c r="F347" s="3" t="s">
        <v>16</v>
      </c>
      <c r="G347" s="3" t="s">
        <v>49</v>
      </c>
      <c r="H347" s="3" t="s">
        <v>25</v>
      </c>
      <c r="I347" s="3" t="s">
        <v>1262</v>
      </c>
      <c r="J347" s="3"/>
      <c r="K347" s="3"/>
      <c r="L347" s="3" t="s">
        <v>1268</v>
      </c>
      <c r="M347" s="9">
        <v>11</v>
      </c>
      <c r="N347" s="3" t="s">
        <v>20</v>
      </c>
      <c r="O347" s="3" t="s">
        <v>21</v>
      </c>
    </row>
    <row r="348" spans="1:15" x14ac:dyDescent="0.25">
      <c r="A348" s="2" t="str">
        <f>HYPERLINK("https://nddot-ixmultiasset.biprod.cloud/#/asset/inventory/nbibridges/259", "39-117-34.0")</f>
        <v>39-117-34.0</v>
      </c>
      <c r="B348" s="3" t="s">
        <v>132</v>
      </c>
      <c r="C348" s="3" t="s">
        <v>13</v>
      </c>
      <c r="D348" s="3" t="s">
        <v>14</v>
      </c>
      <c r="E348" s="3" t="s">
        <v>15</v>
      </c>
      <c r="F348" s="3" t="s">
        <v>16</v>
      </c>
      <c r="G348" s="3" t="s">
        <v>113</v>
      </c>
      <c r="H348" s="3" t="s">
        <v>25</v>
      </c>
      <c r="I348" s="3" t="s">
        <v>1262</v>
      </c>
      <c r="J348" s="3"/>
      <c r="K348" s="3"/>
      <c r="L348" s="3" t="s">
        <v>1268</v>
      </c>
      <c r="M348" s="9">
        <v>11</v>
      </c>
      <c r="N348" s="3" t="s">
        <v>20</v>
      </c>
      <c r="O348" s="3" t="s">
        <v>21</v>
      </c>
    </row>
    <row r="349" spans="1:15" x14ac:dyDescent="0.25">
      <c r="A349" s="2" t="str">
        <f>HYPERLINK("https://nddot-ixmultiasset.biprod.cloud/#/asset/inventory/nbibridges/2007", "39-118-35.0")</f>
        <v>39-118-35.0</v>
      </c>
      <c r="B349" s="3" t="s">
        <v>290</v>
      </c>
      <c r="C349" s="3" t="s">
        <v>13</v>
      </c>
      <c r="D349" s="3" t="s">
        <v>14</v>
      </c>
      <c r="E349" s="3" t="s">
        <v>15</v>
      </c>
      <c r="F349" s="3" t="s">
        <v>16</v>
      </c>
      <c r="G349" s="3" t="s">
        <v>378</v>
      </c>
      <c r="H349" s="3" t="s">
        <v>25</v>
      </c>
      <c r="I349" s="3" t="s">
        <v>1262</v>
      </c>
      <c r="J349" s="3"/>
      <c r="K349" s="3"/>
      <c r="L349" s="3" t="s">
        <v>1268</v>
      </c>
      <c r="M349" s="9">
        <v>11</v>
      </c>
      <c r="N349" s="3" t="s">
        <v>20</v>
      </c>
      <c r="O349" s="3" t="s">
        <v>21</v>
      </c>
    </row>
    <row r="350" spans="1:15" x14ac:dyDescent="0.25">
      <c r="A350" s="4" t="str">
        <f>HYPERLINK("https://nddot-ixmultiasset.biprod.cloud/#/asset/inventory/nbibridges/3419", "39-119-35.1")</f>
        <v>39-119-35.1</v>
      </c>
      <c r="B350" s="5" t="s">
        <v>863</v>
      </c>
      <c r="C350" s="5" t="s">
        <v>13</v>
      </c>
      <c r="D350" s="5" t="s">
        <v>14</v>
      </c>
      <c r="E350" s="5" t="s">
        <v>15</v>
      </c>
      <c r="F350" s="5" t="s">
        <v>16</v>
      </c>
      <c r="G350" s="5" t="s">
        <v>864</v>
      </c>
      <c r="H350" s="5" t="s">
        <v>25</v>
      </c>
      <c r="I350" s="5" t="s">
        <v>1258</v>
      </c>
      <c r="J350" s="5"/>
      <c r="K350" s="5" t="s">
        <v>120</v>
      </c>
      <c r="L350" s="5" t="s">
        <v>1268</v>
      </c>
      <c r="M350" s="10">
        <v>11</v>
      </c>
      <c r="N350" s="5" t="s">
        <v>20</v>
      </c>
      <c r="O350" s="5" t="s">
        <v>21</v>
      </c>
    </row>
    <row r="351" spans="1:15" x14ac:dyDescent="0.25">
      <c r="A351" s="4" t="str">
        <f>HYPERLINK("https://nddot-ixmultiasset.biprod.cloud/#/asset/inventory/nbibridges/3410", "39-123-34.2")</f>
        <v>39-123-34.2</v>
      </c>
      <c r="B351" s="5" t="s">
        <v>861</v>
      </c>
      <c r="C351" s="5" t="s">
        <v>13</v>
      </c>
      <c r="D351" s="5" t="s">
        <v>14</v>
      </c>
      <c r="E351" s="5" t="s">
        <v>15</v>
      </c>
      <c r="F351" s="5" t="s">
        <v>16</v>
      </c>
      <c r="G351" s="5" t="s">
        <v>491</v>
      </c>
      <c r="H351" s="5" t="s">
        <v>25</v>
      </c>
      <c r="I351" s="5" t="s">
        <v>1258</v>
      </c>
      <c r="J351" s="5"/>
      <c r="K351" s="5" t="s">
        <v>19</v>
      </c>
      <c r="L351" s="5" t="s">
        <v>1268</v>
      </c>
      <c r="M351" s="10">
        <v>11</v>
      </c>
      <c r="N351" s="5" t="s">
        <v>20</v>
      </c>
      <c r="O351" s="5" t="s">
        <v>21</v>
      </c>
    </row>
    <row r="352" spans="1:15" x14ac:dyDescent="0.25">
      <c r="A352" s="2" t="str">
        <f>HYPERLINK("https://nddot-ixmultiasset.biprod.cloud/#/asset/inventory/nbibridges/514", "39-125-33.0")</f>
        <v>39-125-33.0</v>
      </c>
      <c r="B352" s="3" t="s">
        <v>205</v>
      </c>
      <c r="C352" s="3" t="s">
        <v>13</v>
      </c>
      <c r="D352" s="3" t="s">
        <v>14</v>
      </c>
      <c r="E352" s="3" t="s">
        <v>15</v>
      </c>
      <c r="F352" s="3" t="s">
        <v>16</v>
      </c>
      <c r="G352" s="3" t="s">
        <v>43</v>
      </c>
      <c r="H352" s="3" t="s">
        <v>25</v>
      </c>
      <c r="I352" s="3" t="s">
        <v>1275</v>
      </c>
      <c r="J352" s="3"/>
      <c r="K352" s="3" t="s">
        <v>202</v>
      </c>
      <c r="L352" s="3" t="s">
        <v>1268</v>
      </c>
      <c r="M352" s="9">
        <v>11</v>
      </c>
      <c r="N352" s="3" t="s">
        <v>20</v>
      </c>
      <c r="O352" s="3" t="s">
        <v>21</v>
      </c>
    </row>
    <row r="353" spans="1:15" x14ac:dyDescent="0.25">
      <c r="A353" s="4" t="str">
        <f>HYPERLINK("https://nddot-ixmultiasset.biprod.cloud/#/asset/inventory/nbibridges/3598", "39-126-30.0")</f>
        <v>39-126-30.0</v>
      </c>
      <c r="B353" s="5" t="s">
        <v>906</v>
      </c>
      <c r="C353" s="5" t="s">
        <v>13</v>
      </c>
      <c r="D353" s="5" t="s">
        <v>14</v>
      </c>
      <c r="E353" s="5" t="s">
        <v>15</v>
      </c>
      <c r="F353" s="5" t="s">
        <v>16</v>
      </c>
      <c r="G353" s="5" t="s">
        <v>115</v>
      </c>
      <c r="H353" s="5" t="s">
        <v>25</v>
      </c>
      <c r="I353" s="5" t="s">
        <v>1262</v>
      </c>
      <c r="J353" s="5"/>
      <c r="K353" s="5"/>
      <c r="L353" s="5" t="s">
        <v>1268</v>
      </c>
      <c r="M353" s="10">
        <v>11</v>
      </c>
      <c r="N353" s="5" t="s">
        <v>20</v>
      </c>
      <c r="O353" s="5" t="s">
        <v>21</v>
      </c>
    </row>
    <row r="354" spans="1:15" x14ac:dyDescent="0.25">
      <c r="A354" s="2" t="str">
        <f>HYPERLINK("https://nddot-ixmultiasset.biprod.cloud/#/asset/inventory/nbibridges/3463", "39-126-31.1")</f>
        <v>39-126-31.1</v>
      </c>
      <c r="B354" s="3" t="s">
        <v>873</v>
      </c>
      <c r="C354" s="3" t="s">
        <v>13</v>
      </c>
      <c r="D354" s="3" t="s">
        <v>14</v>
      </c>
      <c r="E354" s="3" t="s">
        <v>15</v>
      </c>
      <c r="F354" s="3" t="s">
        <v>16</v>
      </c>
      <c r="G354" s="3" t="s">
        <v>355</v>
      </c>
      <c r="H354" s="3" t="s">
        <v>25</v>
      </c>
      <c r="I354" s="3" t="s">
        <v>1262</v>
      </c>
      <c r="J354" s="3"/>
      <c r="K354" s="3"/>
      <c r="L354" s="3" t="s">
        <v>1268</v>
      </c>
      <c r="M354" s="9">
        <v>11</v>
      </c>
      <c r="N354" s="3" t="s">
        <v>20</v>
      </c>
      <c r="O354" s="3" t="s">
        <v>21</v>
      </c>
    </row>
    <row r="355" spans="1:15" x14ac:dyDescent="0.25">
      <c r="A355" s="4" t="str">
        <f>HYPERLINK("https://nddot-ixmultiasset.biprod.cloud/#/asset/inventory/nbibridges/3845", "39-126-31.2")</f>
        <v>39-126-31.2</v>
      </c>
      <c r="B355" s="5" t="s">
        <v>958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632</v>
      </c>
      <c r="H355" s="5" t="s">
        <v>25</v>
      </c>
      <c r="I355" s="5" t="s">
        <v>1282</v>
      </c>
      <c r="J355" s="5"/>
      <c r="K355" s="5"/>
      <c r="L355" s="5" t="s">
        <v>1268</v>
      </c>
      <c r="M355" s="10">
        <v>11</v>
      </c>
      <c r="N355" s="5" t="s">
        <v>20</v>
      </c>
      <c r="O355" s="5" t="s">
        <v>21</v>
      </c>
    </row>
    <row r="356" spans="1:15" x14ac:dyDescent="0.25">
      <c r="A356" s="2" t="str">
        <f>HYPERLINK("https://nddot-ixmultiasset.biprod.cloud/#/asset/inventory/nbibridges/3794", "39-126-46.1")</f>
        <v>39-126-46.1</v>
      </c>
      <c r="B356" s="3" t="s">
        <v>947</v>
      </c>
      <c r="C356" s="3" t="s">
        <v>13</v>
      </c>
      <c r="D356" s="3" t="s">
        <v>948</v>
      </c>
      <c r="E356" s="3" t="s">
        <v>15</v>
      </c>
      <c r="F356" s="3" t="s">
        <v>16</v>
      </c>
      <c r="G356" s="3" t="s">
        <v>119</v>
      </c>
      <c r="H356" s="3" t="s">
        <v>25</v>
      </c>
      <c r="I356" s="3" t="s">
        <v>1252</v>
      </c>
      <c r="J356" s="3"/>
      <c r="K356" s="3"/>
      <c r="L356" s="3" t="s">
        <v>1268</v>
      </c>
      <c r="M356" s="9">
        <v>11</v>
      </c>
      <c r="N356" s="3" t="s">
        <v>20</v>
      </c>
      <c r="O356" s="3" t="s">
        <v>21</v>
      </c>
    </row>
    <row r="357" spans="1:15" x14ac:dyDescent="0.25">
      <c r="A357" s="2" t="str">
        <f>HYPERLINK("https://nddot-ixmultiasset.biprod.cloud/#/asset/inventory/nbibridges/22", "39-127-32.0")</f>
        <v>39-127-32.0</v>
      </c>
      <c r="B357" s="3" t="s">
        <v>12</v>
      </c>
      <c r="C357" s="3" t="s">
        <v>13</v>
      </c>
      <c r="D357" s="3" t="s">
        <v>14</v>
      </c>
      <c r="E357" s="3" t="s">
        <v>15</v>
      </c>
      <c r="F357" s="3" t="s">
        <v>16</v>
      </c>
      <c r="G357" s="3" t="s">
        <v>17</v>
      </c>
      <c r="H357" s="3" t="s">
        <v>18</v>
      </c>
      <c r="I357" s="3" t="s">
        <v>1258</v>
      </c>
      <c r="J357" s="3"/>
      <c r="K357" s="3" t="s">
        <v>19</v>
      </c>
      <c r="L357" s="3" t="s">
        <v>1268</v>
      </c>
      <c r="M357" s="9">
        <v>11</v>
      </c>
      <c r="N357" s="3" t="s">
        <v>20</v>
      </c>
      <c r="O357" s="3" t="s">
        <v>21</v>
      </c>
    </row>
    <row r="358" spans="1:15" x14ac:dyDescent="0.25">
      <c r="A358" s="2" t="str">
        <f>HYPERLINK("https://nddot-ixmultiasset.biprod.cloud/#/asset/inventory/nbibridges/282", "41-130-12.0")</f>
        <v>41-130-12.0</v>
      </c>
      <c r="B358" s="3" t="s">
        <v>142</v>
      </c>
      <c r="C358" s="3" t="s">
        <v>33</v>
      </c>
      <c r="D358" s="3" t="s">
        <v>14</v>
      </c>
      <c r="E358" s="3" t="s">
        <v>15</v>
      </c>
      <c r="F358" s="3" t="s">
        <v>16</v>
      </c>
      <c r="G358" s="3" t="s">
        <v>61</v>
      </c>
      <c r="H358" s="3" t="s">
        <v>25</v>
      </c>
      <c r="I358" s="3" t="s">
        <v>1252</v>
      </c>
      <c r="J358" s="3"/>
      <c r="K358" s="3"/>
      <c r="L358" s="3" t="s">
        <v>1268</v>
      </c>
      <c r="M358" s="9">
        <v>11</v>
      </c>
      <c r="N358" s="3" t="s">
        <v>20</v>
      </c>
      <c r="O358" s="3" t="s">
        <v>21</v>
      </c>
    </row>
    <row r="359" spans="1:15" x14ac:dyDescent="0.25">
      <c r="A359" s="4" t="str">
        <f>HYPERLINK("https://nddot-ixmultiasset.biprod.cloud/#/asset/inventory/nbibridges/1386", "41-130-17.0")</f>
        <v>41-130-17.0</v>
      </c>
      <c r="B359" s="5" t="s">
        <v>443</v>
      </c>
      <c r="C359" s="5" t="s">
        <v>33</v>
      </c>
      <c r="D359" s="5" t="s">
        <v>14</v>
      </c>
      <c r="E359" s="5" t="s">
        <v>15</v>
      </c>
      <c r="F359" s="5" t="s">
        <v>16</v>
      </c>
      <c r="G359" s="5" t="s">
        <v>119</v>
      </c>
      <c r="H359" s="5" t="s">
        <v>25</v>
      </c>
      <c r="I359" s="5" t="s">
        <v>1252</v>
      </c>
      <c r="J359" s="5"/>
      <c r="K359" s="5"/>
      <c r="L359" s="5" t="s">
        <v>1268</v>
      </c>
      <c r="M359" s="10">
        <v>11</v>
      </c>
      <c r="N359" s="5" t="s">
        <v>20</v>
      </c>
      <c r="O359" s="5" t="s">
        <v>21</v>
      </c>
    </row>
    <row r="360" spans="1:15" x14ac:dyDescent="0.25">
      <c r="A360" s="4" t="str">
        <f>HYPERLINK("https://nddot-ixmultiasset.biprod.cloud/#/asset/inventory/nbibridges/1156", "41-135-10.0")</f>
        <v>41-135-10.0</v>
      </c>
      <c r="B360" s="5" t="s">
        <v>379</v>
      </c>
      <c r="C360" s="5" t="s">
        <v>33</v>
      </c>
      <c r="D360" s="5" t="s">
        <v>14</v>
      </c>
      <c r="E360" s="5" t="s">
        <v>15</v>
      </c>
      <c r="F360" s="5" t="s">
        <v>16</v>
      </c>
      <c r="G360" s="5" t="s">
        <v>61</v>
      </c>
      <c r="H360" s="5" t="s">
        <v>25</v>
      </c>
      <c r="I360" s="5" t="s">
        <v>1252</v>
      </c>
      <c r="J360" s="5"/>
      <c r="K360" s="5"/>
      <c r="L360" s="5" t="s">
        <v>1268</v>
      </c>
      <c r="M360" s="10">
        <v>11</v>
      </c>
      <c r="N360" s="5" t="s">
        <v>20</v>
      </c>
      <c r="O360" s="5" t="s">
        <v>21</v>
      </c>
    </row>
    <row r="361" spans="1:15" x14ac:dyDescent="0.25">
      <c r="A361" s="4" t="str">
        <f>HYPERLINK("https://nddot-ixmultiasset.biprod.cloud/#/asset/inventory/nbibridges/942", "49-116-01.1")</f>
        <v>49-116-01.1</v>
      </c>
      <c r="B361" s="5" t="s">
        <v>319</v>
      </c>
      <c r="C361" s="5" t="s">
        <v>117</v>
      </c>
      <c r="D361" s="5" t="s">
        <v>151</v>
      </c>
      <c r="E361" s="5" t="s">
        <v>15</v>
      </c>
      <c r="F361" s="5" t="s">
        <v>16</v>
      </c>
      <c r="G361" s="5" t="s">
        <v>231</v>
      </c>
      <c r="H361" s="5" t="s">
        <v>25</v>
      </c>
      <c r="I361" s="5" t="s">
        <v>1252</v>
      </c>
      <c r="J361" s="5"/>
      <c r="K361" s="5"/>
      <c r="L361" s="5" t="s">
        <v>1268</v>
      </c>
      <c r="M361" s="10">
        <v>11</v>
      </c>
      <c r="N361" s="5" t="s">
        <v>35</v>
      </c>
      <c r="O361" s="5" t="s">
        <v>21</v>
      </c>
    </row>
    <row r="363" spans="1:15" x14ac:dyDescent="0.25">
      <c r="A363" s="12">
        <f>COUNTIF(Table1[Structure Number],"*")</f>
        <v>360</v>
      </c>
      <c r="B363" s="12" t="s">
        <v>1299</v>
      </c>
    </row>
    <row r="364" spans="1:15" x14ac:dyDescent="0.25">
      <c r="A364" s="23" t="s">
        <v>1298</v>
      </c>
      <c r="B364" s="23"/>
      <c r="C364" s="23"/>
      <c r="D364" s="23"/>
    </row>
  </sheetData>
  <mergeCells count="1">
    <mergeCell ref="A364:D36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2026 Inspections</vt:lpstr>
      <vt:lpstr>2027 Inspections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Kern, Jennifer</cp:lastModifiedBy>
  <dcterms:created xsi:type="dcterms:W3CDTF">2025-07-22T16:38:57Z</dcterms:created>
  <dcterms:modified xsi:type="dcterms:W3CDTF">2025-08-20T22:01:30Z</dcterms:modified>
</cp:coreProperties>
</file>